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120" yWindow="15" windowWidth="18960" windowHeight="11325" activeTab="1"/>
  </bookViews>
  <sheets>
    <sheet name="PO Relicit REV1" sheetId="12" r:id="rId1"/>
    <sheet name="CRONOGRAMA" sheetId="2" r:id="rId2"/>
  </sheets>
  <definedNames>
    <definedName name="_xlnm.Print_Area" localSheetId="1">CRONOGRAMA!$A$1:$N$35</definedName>
    <definedName name="_xlnm.Print_Area" localSheetId="0">'PO Relicit REV1'!$A$1:$H$216</definedName>
  </definedNames>
  <calcPr calcId="144525"/>
</workbook>
</file>

<file path=xl/calcChain.xml><?xml version="1.0" encoding="utf-8"?>
<calcChain xmlns="http://schemas.openxmlformats.org/spreadsheetml/2006/main">
  <c r="A3" i="2" l="1"/>
  <c r="K22" i="2"/>
  <c r="M22" i="2"/>
  <c r="M21" i="2"/>
  <c r="K20" i="2"/>
  <c r="I20" i="2"/>
  <c r="M19" i="2"/>
  <c r="M18" i="2"/>
  <c r="M17" i="2"/>
  <c r="K17" i="2"/>
  <c r="G16" i="2"/>
  <c r="K15" i="2"/>
  <c r="I15" i="2"/>
  <c r="I14" i="2"/>
  <c r="K13" i="2"/>
  <c r="I13" i="2"/>
  <c r="G13" i="2"/>
  <c r="G12" i="2"/>
  <c r="E12" i="2"/>
  <c r="E11" i="2"/>
  <c r="C10" i="2"/>
  <c r="C9" i="2"/>
  <c r="H15" i="12"/>
  <c r="H16" i="12"/>
  <c r="H17" i="12"/>
  <c r="H18" i="12"/>
  <c r="H19" i="12"/>
  <c r="H20" i="12"/>
  <c r="H21" i="12"/>
  <c r="H22" i="12"/>
  <c r="H26" i="12"/>
  <c r="H27" i="12"/>
  <c r="H28" i="12"/>
  <c r="H25" i="12"/>
  <c r="H24" i="12" s="1"/>
  <c r="B10" i="2" s="1"/>
  <c r="H32" i="12"/>
  <c r="H33" i="12"/>
  <c r="H34" i="12"/>
  <c r="H35" i="12"/>
  <c r="H36" i="12"/>
  <c r="H31" i="12"/>
  <c r="H40" i="12"/>
  <c r="H41" i="12"/>
  <c r="H42" i="12"/>
  <c r="H43" i="12"/>
  <c r="H39" i="12"/>
  <c r="H38" i="12" s="1"/>
  <c r="B12" i="2" s="1"/>
  <c r="H47" i="12"/>
  <c r="H48" i="12"/>
  <c r="H49" i="12"/>
  <c r="H50" i="12"/>
  <c r="H51" i="12"/>
  <c r="H52" i="12"/>
  <c r="H53" i="12"/>
  <c r="H54" i="12"/>
  <c r="H55" i="12"/>
  <c r="H56" i="12"/>
  <c r="H46" i="12"/>
  <c r="H58" i="12"/>
  <c r="B14" i="2" s="1"/>
  <c r="H60" i="12"/>
  <c r="H61" i="12"/>
  <c r="H59" i="12"/>
  <c r="H65" i="12"/>
  <c r="H66" i="12"/>
  <c r="H64" i="12"/>
  <c r="H70" i="12"/>
  <c r="H71" i="12"/>
  <c r="H72" i="12"/>
  <c r="H69" i="12"/>
  <c r="H76" i="12"/>
  <c r="H77" i="12"/>
  <c r="H78" i="12"/>
  <c r="H79" i="12"/>
  <c r="H80" i="12"/>
  <c r="H81" i="12"/>
  <c r="H82" i="12"/>
  <c r="H83" i="12"/>
  <c r="H84" i="12"/>
  <c r="H85" i="12"/>
  <c r="H86" i="12"/>
  <c r="H75" i="12"/>
  <c r="H90" i="12"/>
  <c r="H91" i="12"/>
  <c r="H92" i="12"/>
  <c r="H93" i="12"/>
  <c r="H94" i="12"/>
  <c r="H95" i="12"/>
  <c r="H8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99" i="12"/>
  <c r="H121" i="12"/>
  <c r="H122" i="12"/>
  <c r="H123" i="12"/>
  <c r="H120" i="12"/>
  <c r="H119" i="12" s="1"/>
  <c r="H131" i="12"/>
  <c r="H126" i="12"/>
  <c r="H127" i="12"/>
  <c r="H128" i="12"/>
  <c r="H129" i="12"/>
  <c r="H130" i="12"/>
  <c r="H125" i="12"/>
  <c r="H134" i="12"/>
  <c r="H135" i="12"/>
  <c r="H136" i="12"/>
  <c r="H137" i="12"/>
  <c r="H138" i="12"/>
  <c r="H139" i="12"/>
  <c r="H133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42" i="12"/>
  <c r="H179" i="12"/>
  <c r="H178" i="12"/>
  <c r="H184" i="12"/>
  <c r="H185" i="12"/>
  <c r="H186" i="12"/>
  <c r="H187" i="12"/>
  <c r="H183" i="12"/>
  <c r="H190" i="12"/>
  <c r="H191" i="12"/>
  <c r="H192" i="12"/>
  <c r="H189" i="12"/>
  <c r="H195" i="12"/>
  <c r="H196" i="12"/>
  <c r="H197" i="12"/>
  <c r="H193" i="12" s="1"/>
  <c r="H198" i="12"/>
  <c r="H199" i="12"/>
  <c r="H200" i="12"/>
  <c r="H201" i="12"/>
  <c r="H202" i="12"/>
  <c r="H203" i="12"/>
  <c r="H204" i="12"/>
  <c r="H194" i="12"/>
  <c r="H98" i="12" l="1"/>
  <c r="H188" i="12"/>
  <c r="H182" i="12"/>
  <c r="H177" i="12"/>
  <c r="B21" i="2" s="1"/>
  <c r="H141" i="12"/>
  <c r="B20" i="2" s="1"/>
  <c r="H132" i="12"/>
  <c r="H124" i="12"/>
  <c r="H97" i="12" s="1"/>
  <c r="B19" i="2" s="1"/>
  <c r="H88" i="12"/>
  <c r="B18" i="2" s="1"/>
  <c r="H74" i="12"/>
  <c r="B17" i="2" s="1"/>
  <c r="H68" i="12"/>
  <c r="B16" i="2" s="1"/>
  <c r="H63" i="12"/>
  <c r="B15" i="2" s="1"/>
  <c r="H45" i="12"/>
  <c r="B13" i="2" s="1"/>
  <c r="H30" i="12"/>
  <c r="B11" i="2" s="1"/>
  <c r="H181" i="12" l="1"/>
  <c r="B22" i="2" s="1"/>
  <c r="I24" i="2" l="1"/>
  <c r="K24" i="2"/>
  <c r="G24" i="2"/>
  <c r="E24" i="2"/>
  <c r="C24" i="2" l="1"/>
  <c r="M24" i="2"/>
  <c r="C25" i="2" l="1"/>
  <c r="E25" i="2" l="1"/>
  <c r="G25" i="2" l="1"/>
  <c r="I25" i="2" l="1"/>
  <c r="K25" i="2" l="1"/>
  <c r="M25" i="2" l="1"/>
  <c r="H14" i="12" l="1"/>
  <c r="H13" i="12" s="1"/>
  <c r="H206" i="12" l="1"/>
  <c r="B9" i="2"/>
  <c r="B23" i="2" s="1"/>
  <c r="H24" i="2" l="1"/>
  <c r="L24" i="2"/>
  <c r="D24" i="2"/>
  <c r="D25" i="2" s="1"/>
  <c r="F24" i="2"/>
  <c r="N24" i="2"/>
  <c r="J24" i="2"/>
  <c r="F25" i="2" l="1"/>
  <c r="H25" i="2" s="1"/>
  <c r="J25" i="2" s="1"/>
  <c r="L25" i="2" s="1"/>
  <c r="N25" i="2" s="1"/>
</calcChain>
</file>

<file path=xl/sharedStrings.xml><?xml version="1.0" encoding="utf-8"?>
<sst xmlns="http://schemas.openxmlformats.org/spreadsheetml/2006/main" count="535" uniqueCount="372">
  <si>
    <r>
      <rPr>
        <b/>
        <sz val="9.5"/>
        <rFont val="Arial"/>
        <family val="2"/>
      </rPr>
      <t>BDI: 23,30%</t>
    </r>
  </si>
  <si>
    <r>
      <rPr>
        <b/>
        <sz val="9.5"/>
        <rFont val="Arial"/>
        <family val="2"/>
      </rPr>
      <t>ITEM</t>
    </r>
  </si>
  <si>
    <r>
      <rPr>
        <b/>
        <sz val="9.5"/>
        <rFont val="Arial"/>
        <family val="2"/>
      </rPr>
      <t>ESPECIFICAÇÃO</t>
    </r>
  </si>
  <si>
    <r>
      <rPr>
        <b/>
        <sz val="9.5"/>
        <rFont val="Arial"/>
        <family val="2"/>
      </rPr>
      <t>UNID</t>
    </r>
  </si>
  <si>
    <r>
      <rPr>
        <b/>
        <sz val="9.5"/>
        <rFont val="Arial"/>
        <family val="2"/>
      </rPr>
      <t>QUANT</t>
    </r>
  </si>
  <si>
    <r>
      <rPr>
        <b/>
        <sz val="9.5"/>
        <rFont val="Arial"/>
        <family val="2"/>
      </rPr>
      <t>UNIT.</t>
    </r>
  </si>
  <si>
    <r>
      <rPr>
        <b/>
        <sz val="9.5"/>
        <rFont val="Arial"/>
        <family val="2"/>
      </rPr>
      <t>BDI</t>
    </r>
  </si>
  <si>
    <r>
      <rPr>
        <b/>
        <sz val="9.5"/>
        <rFont val="Arial"/>
        <family val="2"/>
      </rPr>
      <t>PREÇO TOTAL</t>
    </r>
  </si>
  <si>
    <r>
      <rPr>
        <b/>
        <sz val="9.5"/>
        <rFont val="Arial"/>
        <family val="2"/>
      </rPr>
      <t>(R$)</t>
    </r>
  </si>
  <si>
    <r>
      <rPr>
        <b/>
        <sz val="9.5"/>
        <rFont val="Arial"/>
        <family val="2"/>
      </rPr>
      <t>1</t>
    </r>
  </si>
  <si>
    <r>
      <rPr>
        <b/>
        <sz val="9.5"/>
        <rFont val="Arial"/>
        <family val="2"/>
      </rPr>
      <t>Serviços Iniciais</t>
    </r>
  </si>
  <si>
    <t>1.1</t>
  </si>
  <si>
    <t>74209/001</t>
  </si>
  <si>
    <t>Placa de obra</t>
  </si>
  <si>
    <t>m²</t>
  </si>
  <si>
    <t>1.2</t>
  </si>
  <si>
    <t>unid</t>
  </si>
  <si>
    <t>1.3</t>
  </si>
  <si>
    <t>1.4</t>
  </si>
  <si>
    <t>1.5</t>
  </si>
  <si>
    <t>1.6</t>
  </si>
  <si>
    <t>1.7</t>
  </si>
  <si>
    <t>1.8</t>
  </si>
  <si>
    <t>1.9</t>
  </si>
  <si>
    <t>m³</t>
  </si>
  <si>
    <t>%</t>
  </si>
  <si>
    <t>PLANILHA ORÇAMENTÁRIA</t>
  </si>
  <si>
    <t>2</t>
  </si>
  <si>
    <t>2.1</t>
  </si>
  <si>
    <t>2.2</t>
  </si>
  <si>
    <t>Estaca  25cm, em concreto - FCK15MPA  prof. 4m</t>
  </si>
  <si>
    <t>m</t>
  </si>
  <si>
    <t>2.3</t>
  </si>
  <si>
    <t>2.4</t>
  </si>
  <si>
    <t>kg</t>
  </si>
  <si>
    <t>Impermeabilização de Vigas Baldrames com tinta asfaltica 2 demão - 3 faces</t>
  </si>
  <si>
    <t>Parede</t>
  </si>
  <si>
    <t>3.1</t>
  </si>
  <si>
    <r>
      <rPr>
        <sz val="10"/>
        <rFont val="Arial"/>
        <family val="2"/>
      </rPr>
      <t>Parede de alvenaria de tijolo cerâmico furado, assentado com argamassa traço 1:2:8
(cimento e areia) - 12cm (total com reboco 15cm)</t>
    </r>
  </si>
  <si>
    <t>3.2</t>
  </si>
  <si>
    <t>4.1</t>
  </si>
  <si>
    <t>4.2</t>
  </si>
  <si>
    <t>Contrapiso em armagassa traço 1:4 (cimento e areia), preparo mecânico. Esp. 3cm</t>
  </si>
  <si>
    <t>4.3</t>
  </si>
  <si>
    <t>4.4</t>
  </si>
  <si>
    <t>4.5</t>
  </si>
  <si>
    <t>5.1</t>
  </si>
  <si>
    <t>5.2</t>
  </si>
  <si>
    <t>5.3</t>
  </si>
  <si>
    <t>5.4</t>
  </si>
  <si>
    <t>5.5</t>
  </si>
  <si>
    <t>5.6</t>
  </si>
  <si>
    <t>73739/001</t>
  </si>
  <si>
    <t>5.7</t>
  </si>
  <si>
    <t>5.8</t>
  </si>
  <si>
    <t>73924/003</t>
  </si>
  <si>
    <t>6.1</t>
  </si>
  <si>
    <t>6.2</t>
  </si>
  <si>
    <t>Cobertura</t>
  </si>
  <si>
    <t>7.3</t>
  </si>
  <si>
    <t>7.5</t>
  </si>
  <si>
    <t>7.8</t>
  </si>
  <si>
    <t>8.1</t>
  </si>
  <si>
    <t>Instalações Hidrossanitárias</t>
  </si>
  <si>
    <t>9.1</t>
  </si>
  <si>
    <t>Louças, metais e acabamentos</t>
  </si>
  <si>
    <t>Barra de apoio em aço inox tubular diametro 3cm - 40cm</t>
  </si>
  <si>
    <t>Barra de apoio em aço inox tubular diametro 3cm - 80cm</t>
  </si>
  <si>
    <t>Porta sabonete liquido tipo dispenser, de plástico - cor branca</t>
  </si>
  <si>
    <t>9.2</t>
  </si>
  <si>
    <t>Água Fria</t>
  </si>
  <si>
    <t>Tubo de PVC soldável 25mm - água fria - inclusive conexões</t>
  </si>
  <si>
    <t>Tubo de PVC soldável 50mm - água fria - inclusive conexões</t>
  </si>
  <si>
    <t>Engate flexível plástico 1/2" - 30 cm</t>
  </si>
  <si>
    <t>9.3</t>
  </si>
  <si>
    <t>Instalações esgoto</t>
  </si>
  <si>
    <t>Tubo de PVC branco soldável  100mm - esgoto série normal</t>
  </si>
  <si>
    <t>Tubo de PVC branco soldável 50mm - esgoto série normal</t>
  </si>
  <si>
    <t>10.1</t>
  </si>
  <si>
    <t>10.2</t>
  </si>
  <si>
    <t>10.3</t>
  </si>
  <si>
    <t>10.4</t>
  </si>
  <si>
    <t>10.5</t>
  </si>
  <si>
    <t>Outros</t>
  </si>
  <si>
    <t>11.1</t>
  </si>
  <si>
    <t>11.2</t>
  </si>
  <si>
    <t>74072/003</t>
  </si>
  <si>
    <t>TOTAL GERAL</t>
  </si>
  <si>
    <t xml:space="preserve">Data: </t>
  </si>
  <si>
    <r>
      <rPr>
        <b/>
        <sz val="10.5"/>
        <rFont val="Arial"/>
        <family val="2"/>
      </rPr>
      <t>CRONOGRAMA FÍSICO-FINACEIRO</t>
    </r>
  </si>
  <si>
    <r>
      <rPr>
        <b/>
        <sz val="7.5"/>
        <rFont val="Arial"/>
        <family val="2"/>
      </rPr>
      <t xml:space="preserve">BDI: </t>
    </r>
    <r>
      <rPr>
        <b/>
        <sz val="9"/>
        <rFont val="Arial"/>
        <family val="2"/>
      </rPr>
      <t>23,30%</t>
    </r>
  </si>
  <si>
    <r>
      <rPr>
        <b/>
        <sz val="10.5"/>
        <rFont val="Arial"/>
        <family val="2"/>
      </rPr>
      <t>ESPECIFICAÇÃO</t>
    </r>
  </si>
  <si>
    <r>
      <rPr>
        <b/>
        <sz val="10.5"/>
        <rFont val="Arial"/>
        <family val="2"/>
      </rPr>
      <t>(R$) TOTAL</t>
    </r>
  </si>
  <si>
    <r>
      <rPr>
        <b/>
        <sz val="10.5"/>
        <rFont val="Arial"/>
        <family val="2"/>
      </rPr>
      <t>MÊS 01</t>
    </r>
  </si>
  <si>
    <r>
      <rPr>
        <b/>
        <sz val="10.5"/>
        <rFont val="Arial"/>
        <family val="2"/>
      </rPr>
      <t>(%)</t>
    </r>
  </si>
  <si>
    <r>
      <rPr>
        <b/>
        <sz val="10.5"/>
        <rFont val="Arial"/>
        <family val="2"/>
      </rPr>
      <t>MÊS 02</t>
    </r>
  </si>
  <si>
    <r>
      <rPr>
        <b/>
        <sz val="10.5"/>
        <rFont val="Arial"/>
        <family val="2"/>
      </rPr>
      <t>MÊS 03</t>
    </r>
  </si>
  <si>
    <r>
      <rPr>
        <b/>
        <sz val="10.5"/>
        <rFont val="Arial"/>
        <family val="2"/>
      </rPr>
      <t>MÊS 04</t>
    </r>
  </si>
  <si>
    <r>
      <rPr>
        <b/>
        <sz val="9"/>
        <rFont val="Arial"/>
        <family val="2"/>
      </rPr>
      <t>1 - SERVIÇOS INICIAIS</t>
    </r>
  </si>
  <si>
    <r>
      <rPr>
        <b/>
        <sz val="9"/>
        <rFont val="Arial"/>
        <family val="2"/>
      </rPr>
      <t>VALOR TOTAL (R$)</t>
    </r>
  </si>
  <si>
    <r>
      <rPr>
        <b/>
        <sz val="9"/>
        <rFont val="Arial"/>
        <family val="2"/>
      </rPr>
      <t>TOTAL  DO MÊS(R$)</t>
    </r>
  </si>
  <si>
    <r>
      <rPr>
        <b/>
        <sz val="9"/>
        <rFont val="Arial"/>
        <family val="2"/>
      </rPr>
      <t>TOTAL ACUMULADO(R$)</t>
    </r>
  </si>
  <si>
    <t>Depósito de materiais / galpão de obra  medindo 2,0mx4,0m</t>
  </si>
  <si>
    <t>Demolição alvenaria</t>
  </si>
  <si>
    <t>Retirada divisorias</t>
  </si>
  <si>
    <t>Retirada de vasos sanitários e cubas de louça</t>
  </si>
  <si>
    <t>Retirada de cerâmicas de paredes e pisos</t>
  </si>
  <si>
    <t>Retirada de portas</t>
  </si>
  <si>
    <t>Demolição de rampa de concreto</t>
  </si>
  <si>
    <t>Remoção de tomadas com fiações eletricas</t>
  </si>
  <si>
    <t>Infraestruturas - Ampliação, muros, portal, pergolados, estrutura metalica</t>
  </si>
  <si>
    <t>Concreto armado para bloco,  25MPA - com fôrmas de madeira</t>
  </si>
  <si>
    <t>Concreto armado para viga baldrame,  25MPA - com fôrmas de madeira</t>
  </si>
  <si>
    <t>Supraestruturas  - Ampliação, muros, portal, pergolados, estrutura metalica</t>
  </si>
  <si>
    <t>Concreto armado dosado 25MPA, para pilares  - com fôrmas de madeira</t>
  </si>
  <si>
    <t>Escada, vergas e contravergas</t>
  </si>
  <si>
    <t>3.3</t>
  </si>
  <si>
    <t>Vergas e contravergas incluso formas , ferragem e lançamento, concreto 20 mpa</t>
  </si>
  <si>
    <t>3.4</t>
  </si>
  <si>
    <t>Escada de concreto entrada</t>
  </si>
  <si>
    <t>3.5</t>
  </si>
  <si>
    <t>Rampa refeitorio</t>
  </si>
  <si>
    <t>Divisória de gesso acartonado - uso interno - duas fases - estrutura metálica</t>
  </si>
  <si>
    <t>Divisoria de granito - esp 3cm</t>
  </si>
  <si>
    <t>Cobogo cerâmico</t>
  </si>
  <si>
    <t>Concerto de rachaduras nas paredes existentes</t>
  </si>
  <si>
    <t>Estrutura de madeira de Lei, para telhas onduladas</t>
  </si>
  <si>
    <t>Calhas em chapa galvanizada nº24 desenvolvimento 50 cm</t>
  </si>
  <si>
    <t>Calhas em chapa galvanizada nº24 desenvolvimento 100 cm</t>
  </si>
  <si>
    <t>Rufos em chapa galvanizada nº 24 desenvolvimento 25cm</t>
  </si>
  <si>
    <t>Forro de PVC com enchimento em madeira - inclusive fixação</t>
  </si>
  <si>
    <t>73833/001</t>
  </si>
  <si>
    <t>mercado</t>
  </si>
  <si>
    <t>Cobertura translucida - para pergolado de concreto - perto playground - material</t>
  </si>
  <si>
    <t>5.9</t>
  </si>
  <si>
    <t>Cobertura translucida - para ligação do refeitorio com as salas - material</t>
  </si>
  <si>
    <t>5.10</t>
  </si>
  <si>
    <t>Mão de obra para instalação Coberturas translucidas</t>
  </si>
  <si>
    <t>h</t>
  </si>
  <si>
    <t>5.11</t>
  </si>
  <si>
    <t>Estrutura metálica para cobertura - ligação do refeitorio com as salas</t>
  </si>
  <si>
    <t>Esquadrias</t>
  </si>
  <si>
    <t>6.3</t>
  </si>
  <si>
    <t>Porta de aluminio tipo veneziana-  completa - 80x210cm - abrir</t>
  </si>
  <si>
    <t>Vidros</t>
  </si>
  <si>
    <t>Porta vidro temperado 10mm -  completa - 385x250cm - correr</t>
  </si>
  <si>
    <t>Pingadeiras em granito cinza andorinha, e= 3,0cm l= 15,00cm</t>
  </si>
  <si>
    <t>Revestimento de paredes</t>
  </si>
  <si>
    <t>Massa única de argamassa traço 1:2:8 - chapisco, emboço e reboco</t>
  </si>
  <si>
    <t>8.2</t>
  </si>
  <si>
    <t>8.3</t>
  </si>
  <si>
    <t>Pastilha cerâmica 8,24x25,7cm - cor rossa escuro/médio</t>
  </si>
  <si>
    <t>8.4</t>
  </si>
  <si>
    <t>Pastilha cerâmica 8,24x25,7cm - cor azul médio</t>
  </si>
  <si>
    <t>Pavimentação e Revestimento de pisos</t>
  </si>
  <si>
    <t>Lastro de material granular - para piso e calçada- 5cm</t>
  </si>
  <si>
    <t>9.4</t>
  </si>
  <si>
    <t>Aterro para contrapiso - refeitorio</t>
  </si>
  <si>
    <t>9.5</t>
  </si>
  <si>
    <t>9.6</t>
  </si>
  <si>
    <t>Rodapé de ceramica, altura 7cm</t>
  </si>
  <si>
    <t>9.7</t>
  </si>
  <si>
    <t>Soleira em granito - Largura 15cm - Espessura 3cm - todas as portas</t>
  </si>
  <si>
    <t>9.8</t>
  </si>
  <si>
    <t>Paver de concreto de 6cm - cor cinza natural</t>
  </si>
  <si>
    <t>9.9</t>
  </si>
  <si>
    <t>73817/001</t>
  </si>
  <si>
    <t>Pó de pedra espessura 10cm - na área a ser pavimentada</t>
  </si>
  <si>
    <t>9.10</t>
  </si>
  <si>
    <t>Meio fio pré-moldado 100x15x30cm</t>
  </si>
  <si>
    <t>9.11</t>
  </si>
  <si>
    <t>Calçada de concreto moldado in loco</t>
  </si>
  <si>
    <t>9.12</t>
  </si>
  <si>
    <t>Pintura</t>
  </si>
  <si>
    <t>Fundo selador acrílico em ambientes paredes internos/externo - paredes novas</t>
  </si>
  <si>
    <t>Pintura esmalte fosco, sobre superficie metálica - duas demãos - tesoura, guarda corpo e corrimão, brise, esquadrias metálicas - todos os ambientes, novos e existentes</t>
  </si>
  <si>
    <t>10.6</t>
  </si>
  <si>
    <t>Massa latex acrilica - aplicação e lixamento - Para Paredes Internas</t>
  </si>
  <si>
    <t>10.7</t>
  </si>
  <si>
    <t>Massa latex acrilica - aplicação e lixamento - Para Divisorias de gesso</t>
  </si>
  <si>
    <t>Vaso sanitário louça branca convencional - completo, inclusive acessórios e assento</t>
  </si>
  <si>
    <t>74234/001</t>
  </si>
  <si>
    <t>Mictório de louça - branco</t>
  </si>
  <si>
    <t>Cuba oval de louça branca de embutir - Bwc</t>
  </si>
  <si>
    <t>Lavatorio suspenso louça branca - cozinha e bwc's P.N.E.</t>
  </si>
  <si>
    <t>Torneiras lavatório cromada c/ engate flexível - mesa</t>
  </si>
  <si>
    <t>Torneiras cromada para cozinha tubo móvel de parede</t>
  </si>
  <si>
    <t>Valvula de descarga - com acabamento metálico cromado</t>
  </si>
  <si>
    <t>Valvula de descarga em metal cromado para mictorio, com acionamento por pressão e
fechamento automático - com acabamento metálico cromado</t>
  </si>
  <si>
    <t>unid.</t>
  </si>
  <si>
    <t>Porta papel toalha interfolhado em ABS - cor branca</t>
  </si>
  <si>
    <t>Porta papel higiênico em ABS - rolão - cor branca</t>
  </si>
  <si>
    <t>Bancadas em granito polido - com saia de 12cm - banheiro sala prof.. -  1,50x0,50m -
cinza andorinha</t>
  </si>
  <si>
    <t>Bancadas em granito polido - com saia de 12cm - banheiro fem.. -  3,29x0,50m - cinza andorinha</t>
  </si>
  <si>
    <t>Bancadas em granito polido - com saia de 12cm - banheiro masc. -  3,29x0,50m - cinza andorinha</t>
  </si>
  <si>
    <t>Mão francesa em aço - 30cm - para bancadas de granito</t>
  </si>
  <si>
    <t>Silicone incolor  - para bancadas de granito</t>
  </si>
  <si>
    <t>Espelho Cristal 4mm - colado</t>
  </si>
  <si>
    <t>Tanque de marmore sintetico suspenso</t>
  </si>
  <si>
    <t>Registro de gaveta bruto - com acabamento cromado</t>
  </si>
  <si>
    <t>11.3</t>
  </si>
  <si>
    <t>Sifão em metal cromado c/ adaptador - Bwc's</t>
  </si>
  <si>
    <t>Sifão de plastico c/ adaptador - cozinha e bwc's P.N.E.</t>
  </si>
  <si>
    <t>SINAPI: fevereiro/2019</t>
  </si>
  <si>
    <r>
      <rPr>
        <sz val="10"/>
        <rFont val="Arial"/>
        <family val="2"/>
      </rPr>
      <t>74106/001</t>
    </r>
  </si>
  <si>
    <t>Concreto armado dosado 25MPA, para vigas superiores, cinta e pergolados- com fôrmas de madeira</t>
  </si>
  <si>
    <r>
      <rPr>
        <sz val="10"/>
        <rFont val="Arial"/>
        <family val="2"/>
      </rPr>
      <t>Cobertura com telha de fibrocimento ondulada espessura 6mm, incluso juntas e
acessorios para fixação</t>
    </r>
  </si>
  <si>
    <r>
      <rPr>
        <sz val="10"/>
        <rFont val="Arial"/>
        <family val="2"/>
      </rPr>
      <t>Janela de aluminio com vidro 6mm - incolor  - Completa com fixadores - aberturas
conforme tabela de esquadria</t>
    </r>
  </si>
  <si>
    <r>
      <rPr>
        <sz val="10"/>
        <rFont val="Arial"/>
        <family val="2"/>
      </rPr>
      <t>Piso cerâmico assentado com argamassa de cimento e areia -45x45cm - PEI 4 - cor
branca - com 15% de quebra - antiderrapante</t>
    </r>
  </si>
  <si>
    <t>Isolamento térmico com manta de lã de vidro - instalada a baixo das telhas - espe, 2,50cm - refeitório</t>
  </si>
  <si>
    <t>Porta  de  madeira  lisa,  semi  oca,  esp.  3,5cm  -  completa,  com  batente,  dobradiças,fechaduras para porta externa, e todos os itens necessários para intalação - 70x210cm abrir</t>
  </si>
  <si>
    <t>Porta  de  madeira  lisa,  semi  oca,  esp.  3,5cm  -  completa,  com  batente,  dobradiças, fechaduras para porta externa, e todos os itens necessários para intalação - 80x210cm abrir</t>
  </si>
  <si>
    <t>Contrapiso em armagassa traço 1:4 (cimento e areia), preparo mecânico. Esp. 3cm -refeitorio</t>
  </si>
  <si>
    <t>Concerto  em  todas  as  calçada  de  concreto  existentes  -  fazer  capa  de  concreto  de 1,5cm</t>
  </si>
  <si>
    <t>Revestimento  cerâmico  aplicado  com  argamassa  colante  -  interno  (com  10%)  -25x35cm - cor branca</t>
  </si>
  <si>
    <t>Pintura  acrilica  em  ambientes  paredes  internas  -  Duas  demãos  -  todas  as  paredes novas e existentes</t>
  </si>
  <si>
    <t>Pintura  acrilica  em  ambientes  paredes  externas  -  Duas  demãos  -  todas  as  paredesnovas e existentes</t>
  </si>
  <si>
    <t>Pintura  esmalte  acetinado  em  portas  e  caixilhos  de  madeira,  2  demãos  com  fundo preparador - todas as portas novas e existentes</t>
  </si>
  <si>
    <t>Ralo seco em PVC</t>
  </si>
  <si>
    <t>Caixa de inspeção esgoto sifonada 60 x 60 cm</t>
  </si>
  <si>
    <t>Caixa de gordura PVC - 30cm</t>
  </si>
  <si>
    <t>11.4</t>
  </si>
  <si>
    <t>Água Pluvial</t>
  </si>
  <si>
    <t>Tubo de descida água pluvial - 100mm</t>
  </si>
  <si>
    <t>Tubo de descida água pluvial - 150mm</t>
  </si>
  <si>
    <t>Tubo de PVC 100mm - inclusive conexões - água pluvial</t>
  </si>
  <si>
    <t>Tubo de PVC 200mm - inclusive conexões - água pluvial</t>
  </si>
  <si>
    <t>Caixa de passagem em concreto - 30x30 h=30cm - Incluso dreno e brita</t>
  </si>
  <si>
    <t>Grelha de ferro fundido - 30cm  - para caixas de passagem de 30x30</t>
  </si>
  <si>
    <t>74166/001</t>
  </si>
  <si>
    <t>Caixa de inspeção - de concreto - 50x50 h=60cm - com tampa</t>
  </si>
  <si>
    <t>12</t>
  </si>
  <si>
    <t>Instalações elétricas</t>
  </si>
  <si>
    <t>12.1</t>
  </si>
  <si>
    <t>Eletroduto corrugado 1"</t>
  </si>
  <si>
    <t>12.2</t>
  </si>
  <si>
    <t>Eletroduto corrugado 3/4"</t>
  </si>
  <si>
    <t>12.3</t>
  </si>
  <si>
    <t>Cabo de cobre PVC 1,5mm 750V</t>
  </si>
  <si>
    <t>12.4</t>
  </si>
  <si>
    <t>Cabo de cobre PVC 2,5mm 750V</t>
  </si>
  <si>
    <t>12.5</t>
  </si>
  <si>
    <t>Cabo de cobre PVC 4,0mm 750V</t>
  </si>
  <si>
    <t>12.6</t>
  </si>
  <si>
    <t>Cabo de cobre PVC 10mm 750V</t>
  </si>
  <si>
    <t>12.7</t>
  </si>
  <si>
    <t>Quadro distribuição chapa aço embutir p/ até 12 disjuntores - barram. trifásico</t>
  </si>
  <si>
    <t>12.8</t>
  </si>
  <si>
    <t>Disjuntor monopolar 10 até 30A</t>
  </si>
  <si>
    <t>12.10</t>
  </si>
  <si>
    <t>Disjuntor tripolar 70A</t>
  </si>
  <si>
    <t>12.11</t>
  </si>
  <si>
    <t>Interruptor de embutir simples 1 tecla (PLACA+ SUPORTE + MODULOS)</t>
  </si>
  <si>
    <t>12.12</t>
  </si>
  <si>
    <t>Interruptor de embutir simples dois modulos (PLACA+ SUPORTE + MODULOS)</t>
  </si>
  <si>
    <t>12.13</t>
  </si>
  <si>
    <t>Interruptor de embutir simples tres modulos (PLACA+ SUPORTE + MODULOS)</t>
  </si>
  <si>
    <t>12.14</t>
  </si>
  <si>
    <t>Tomada simples de embutir 2P+T 10A (PLACA+ SUPORTE + MODULOS)</t>
  </si>
  <si>
    <t>12.15</t>
  </si>
  <si>
    <t>Tomada simples de embutir 2P+T 20A (PLACA+ SUPORTE + MODULOS)</t>
  </si>
  <si>
    <t>12.16</t>
  </si>
  <si>
    <t>Tomada (dois modulos) de embutir 2P+T 10A (PLACA+ SUPORTE + MODULOS)</t>
  </si>
  <si>
    <t>Tomadas RJ 45 1 modulo  - completa com placa</t>
  </si>
  <si>
    <t>Tomadas RJ 11 1 modulo  - completa com placa</t>
  </si>
  <si>
    <t>Quadro de distribuição de energia em aço galvanizado - 12 Disjuntores</t>
  </si>
  <si>
    <t>Disjuntor monopolar de 10 ATE 50A</t>
  </si>
  <si>
    <t>Disjuntor tripolar de 10 ATE 50A</t>
  </si>
  <si>
    <t>Disjuntor tripolar de 70A</t>
  </si>
  <si>
    <t>12.17</t>
  </si>
  <si>
    <t>12.18</t>
  </si>
  <si>
    <t>12.19</t>
  </si>
  <si>
    <t>Luminaria refletor holofote retangular - Led 30w - área externa - A prova d`água</t>
  </si>
  <si>
    <t>12.20</t>
  </si>
  <si>
    <t>Luminaria espeto de jardim - Led 10w - área externa - A prova d`água</t>
  </si>
  <si>
    <t>12.21</t>
  </si>
  <si>
    <t>Luminaria arandela para área externa -</t>
  </si>
  <si>
    <t>12.22</t>
  </si>
  <si>
    <t>Lampada tubular fluorescente - 20w</t>
  </si>
  <si>
    <t>12.23</t>
  </si>
  <si>
    <t>Lampada tubular fluorescente - 40w</t>
  </si>
  <si>
    <t>12.24</t>
  </si>
  <si>
    <t>Lampada led 10w, base E27</t>
  </si>
  <si>
    <t>12.25</t>
  </si>
  <si>
    <t>Haste de aterramento 5/8x2,40m</t>
  </si>
  <si>
    <t>Pç</t>
  </si>
  <si>
    <t>12.26</t>
  </si>
  <si>
    <t>Mão de Obra Eletrica - Eletricista</t>
  </si>
  <si>
    <t>Hr</t>
  </si>
  <si>
    <t>12.27</t>
  </si>
  <si>
    <t>Mão de Obra Eletrica - Ajudante Eletricista</t>
  </si>
  <si>
    <t>12.28</t>
  </si>
  <si>
    <t>Ar condicionado split quente-frio - Parede - Branco - 12.000btu</t>
  </si>
  <si>
    <t>12.29</t>
  </si>
  <si>
    <t>Ar condicionado split quente-frio - Parede - Branco - 18.000btu</t>
  </si>
  <si>
    <r>
      <rPr>
        <sz val="10"/>
        <rFont val="Arial"/>
        <family val="2"/>
      </rPr>
      <t>74125/002</t>
    </r>
  </si>
  <si>
    <t>12.30</t>
  </si>
  <si>
    <t>12.31</t>
  </si>
  <si>
    <t>12.32</t>
  </si>
  <si>
    <t>12.33</t>
  </si>
  <si>
    <t>12.34</t>
  </si>
  <si>
    <t>12.35</t>
  </si>
  <si>
    <t>Luminaria  de  sobrepor,  com  aletas  plasticas,  quadrada  em  chapa  de  aço  para  duaslampadas - 2x20</t>
  </si>
  <si>
    <t>Luminaria  de  sobrepor,  com  aletas  plasticas,  quadrada  em  chapa  de  aço  para  duaslampadas - 2x40</t>
  </si>
  <si>
    <t>13</t>
  </si>
  <si>
    <t>Instalação Preventiva de Combate ao Incêndio</t>
  </si>
  <si>
    <t>13.1</t>
  </si>
  <si>
    <t>Grelha de ventilação redonda para cozinha - d= 150mm - cor branca</t>
  </si>
  <si>
    <t>13.2</t>
  </si>
  <si>
    <r>
      <rPr>
        <sz val="10"/>
        <rFont val="Arial"/>
        <family val="2"/>
      </rPr>
      <t>43684
DEINFRA</t>
    </r>
  </si>
  <si>
    <t>Abrigo de gás para 2P13, em alvenaria, com porta metálica - Completo</t>
  </si>
  <si>
    <t>14</t>
  </si>
  <si>
    <t>Serviços Finais</t>
  </si>
  <si>
    <t>14.1</t>
  </si>
  <si>
    <t>Paisagismo</t>
  </si>
  <si>
    <t>Palmeira Areca - h=1,50m</t>
  </si>
  <si>
    <t>Arbusto buxinho - h=50cm</t>
  </si>
  <si>
    <t>Arbusto florifero - moreia branca - h=70cm</t>
  </si>
  <si>
    <t>Arbusto folhagem - Estrelitzia - h=50cm</t>
  </si>
  <si>
    <t>Grama esmeralda - em rolo</t>
  </si>
  <si>
    <t>14.2</t>
  </si>
  <si>
    <t>Instalação de Grama Sintetica</t>
  </si>
  <si>
    <t>Grama sintetica verde - 20mm - rolo 2x5m</t>
  </si>
  <si>
    <t>73881/001</t>
  </si>
  <si>
    <t>Manta geotextil</t>
  </si>
  <si>
    <t>Brita fina 0 - inclusive compactação do solo</t>
  </si>
  <si>
    <t>Nivelação do solo</t>
  </si>
  <si>
    <t>14.3</t>
  </si>
  <si>
    <t>Letra caixa alta em aço inox, h=20cm</t>
  </si>
  <si>
    <t>73970/002</t>
  </si>
  <si>
    <t>Estrutura metalica em aço e cobertura metálica entrada escola - conforme projeto arquitetonico e estrutural</t>
  </si>
  <si>
    <r>
      <rPr>
        <sz val="10"/>
        <rFont val="Arial"/>
        <family val="2"/>
      </rPr>
      <t>Estrutura metalica em aço e cobertura metálica playgroun - conforme projeto
arquitetonico e estrutural</t>
    </r>
  </si>
  <si>
    <t>Guarda-corpo em tubo de aço galvanizado 3/4" e corrimão 1 1/4" - escada acesso</t>
  </si>
  <si>
    <r>
      <rPr>
        <sz val="10"/>
        <rFont val="Arial"/>
        <family val="2"/>
      </rPr>
      <t>Corrimão de aço galvanizado - diametro 4,5cm - acabamento cromado - rampa
refeitório</t>
    </r>
  </si>
  <si>
    <t>Granito para bancada da cozinha/refeitório e bancada da recepção</t>
  </si>
  <si>
    <t>Realocar equipamentos do playground - mão de obra</t>
  </si>
  <si>
    <t>Limpeza final da obra</t>
  </si>
  <si>
    <t>Portão de abrir 220x180cm - duas unidades - em perfil metálico pintado na cor branca -conforme projeto - galvanizado</t>
  </si>
  <si>
    <t>Cobertura translucida - para cobertura metálica  entrada escola e cobertura metálica playgroun</t>
  </si>
  <si>
    <t>MÊS 05</t>
  </si>
  <si>
    <t>MÊS 06</t>
  </si>
  <si>
    <t>2 - INFRA-ESTRUTURA</t>
  </si>
  <si>
    <t>3 - SUPRA-ESTRUTURA</t>
  </si>
  <si>
    <t>4 - PAREDE</t>
  </si>
  <si>
    <t>5 - COBERTURA</t>
  </si>
  <si>
    <t>6 - ESQUADRIA</t>
  </si>
  <si>
    <t>7 - VIDROS</t>
  </si>
  <si>
    <t>8 - REVESTIMENTO PAREDES</t>
  </si>
  <si>
    <t>9 - PAVIMENTAÇÃO E REVEST. PISO</t>
  </si>
  <si>
    <t>10 - PINTURA</t>
  </si>
  <si>
    <t>11 - INSTALAÇÕES HIDROSSANITÁRIAS</t>
  </si>
  <si>
    <t>12 - INSTALAÇÕES ELÉTRICAS</t>
  </si>
  <si>
    <r>
      <rPr>
        <b/>
        <sz val="10"/>
        <rFont val="Arial"/>
        <family val="2"/>
      </rPr>
      <t>13 - INSTALAÇÃO PREVENTIVA DE
COMBATE AO INCÊNDIO</t>
    </r>
  </si>
  <si>
    <t>14 - SERVICOS FINAIS</t>
  </si>
  <si>
    <t xml:space="preserve">Área: </t>
  </si>
  <si>
    <r>
      <rPr>
        <b/>
        <sz val="7.5"/>
        <rFont val="Arial"/>
        <family val="2"/>
      </rPr>
      <t>SINAPI: Fevereiro</t>
    </r>
    <r>
      <rPr>
        <b/>
        <sz val="9"/>
        <rFont val="Arial"/>
        <family val="2"/>
      </rPr>
      <t>/2019</t>
    </r>
  </si>
  <si>
    <t>LocaL.: RIO BRANCO, INTERIOR - IRINEOPOLIS/SC</t>
  </si>
  <si>
    <t>Localidade  RIO BRANCO, INTERIOR - IRINEOPOLIS/SC</t>
  </si>
  <si>
    <t>Obra: REFORMA E AMPLIAÇÃO DO NÚCLEO EDUCACIONAL GUILHERME BOSSOW  - RELICITAÇÃO</t>
  </si>
  <si>
    <t>_________________________________</t>
  </si>
  <si>
    <t>Eng. Marcelo Girotto de Carvalho</t>
  </si>
  <si>
    <t>CREA 129199-2 / SC</t>
  </si>
  <si>
    <t xml:space="preserve">Responsável Técnico </t>
  </si>
  <si>
    <t>________________________________</t>
  </si>
  <si>
    <t>Juliano Pozzi Pereira</t>
  </si>
  <si>
    <t>Prefeito Municipal</t>
  </si>
  <si>
    <t>Marcelo Girotto de Carvalho</t>
  </si>
  <si>
    <t>___________________________________</t>
  </si>
  <si>
    <t>CREA 129199-2</t>
  </si>
  <si>
    <t>Obs: Todos os materiais estão cotados com fornecimento e mão de obra.</t>
  </si>
  <si>
    <t>CÓDIGO SINAPI</t>
  </si>
  <si>
    <t>Data: 03/07/2020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</si>
</sst>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\.m\.d;@"/>
    <numFmt numFmtId="165" formatCode="&quot;R$&quot;\ #,##0.00"/>
    <numFmt numFmtId="166" formatCode="dd\.m\.yy;@"/>
  </numFmts>
  <fonts count="2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9.5"/>
      <name val="Arial"/>
      <family val="2"/>
    </font>
    <font>
      <b/>
      <sz val="9.5"/>
      <color rgb="FF000000"/>
      <name val="Arial"/>
      <family val="2"/>
    </font>
    <font>
      <b/>
      <sz val="9.5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22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.5"/>
      <name val="Arial"/>
      <family val="2"/>
    </font>
    <font>
      <b/>
      <sz val="10.5"/>
      <name val="Arial"/>
      <family val="2"/>
    </font>
    <font>
      <b/>
      <sz val="7.5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4"/>
      <name val="Times New Roman"/>
      <family val="1"/>
    </font>
    <font>
      <sz val="11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23" fillId="0" borderId="0"/>
    <xf numFmtId="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</cellStyleXfs>
  <cellXfs count="252">
    <xf numFmtId="0" fontId="0" fillId="0" borderId="0" xfId="0" applyFill="1" applyBorder="1" applyAlignment="1">
      <alignment horizontal="left" vertical="top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10" fontId="6" fillId="0" borderId="6" xfId="0" applyNumberFormat="1" applyFont="1" applyFill="1" applyBorder="1" applyAlignment="1">
      <alignment horizontal="center" vertical="top" shrinkToFit="1"/>
    </xf>
    <xf numFmtId="2" fontId="6" fillId="0" borderId="1" xfId="0" applyNumberFormat="1" applyFont="1" applyFill="1" applyBorder="1" applyAlignment="1">
      <alignment horizontal="right" vertical="top" shrinkToFit="1"/>
    </xf>
    <xf numFmtId="0" fontId="8" fillId="0" borderId="0" xfId="0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left" vertical="top" indent="1" shrinkToFit="1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right" vertical="top" wrapText="1"/>
    </xf>
    <xf numFmtId="10" fontId="6" fillId="0" borderId="1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left" vertical="center" indent="1" shrinkToFit="1"/>
    </xf>
    <xf numFmtId="0" fontId="7" fillId="0" borderId="1" xfId="0" applyFont="1" applyFill="1" applyBorder="1" applyAlignment="1">
      <alignment horizontal="left" vertical="center" wrapText="1" indent="1"/>
    </xf>
    <xf numFmtId="2" fontId="6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top" shrinkToFit="1"/>
    </xf>
    <xf numFmtId="0" fontId="9" fillId="3" borderId="4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/>
    </xf>
    <xf numFmtId="2" fontId="6" fillId="0" borderId="0" xfId="0" applyNumberFormat="1" applyFont="1" applyFill="1" applyBorder="1" applyAlignment="1">
      <alignment horizontal="right" vertical="top" shrinkToFit="1"/>
    </xf>
    <xf numFmtId="0" fontId="2" fillId="2" borderId="28" xfId="0" applyFont="1" applyFill="1" applyBorder="1" applyAlignment="1">
      <alignment horizontal="right" vertical="top" wrapText="1"/>
    </xf>
    <xf numFmtId="0" fontId="2" fillId="2" borderId="30" xfId="0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2" fontId="6" fillId="0" borderId="32" xfId="0" applyNumberFormat="1" applyFont="1" applyFill="1" applyBorder="1" applyAlignment="1">
      <alignment horizontal="right" vertical="top" shrinkToFit="1"/>
    </xf>
    <xf numFmtId="0" fontId="7" fillId="0" borderId="31" xfId="0" applyFont="1" applyFill="1" applyBorder="1" applyAlignment="1">
      <alignment horizontal="center" vertical="center" wrapText="1"/>
    </xf>
    <xf numFmtId="2" fontId="5" fillId="4" borderId="24" xfId="0" applyNumberFormat="1" applyFont="1" applyFill="1" applyBorder="1" applyAlignment="1">
      <alignment horizontal="right" vertical="top" shrinkToFit="1"/>
    </xf>
    <xf numFmtId="0" fontId="7" fillId="0" borderId="31" xfId="0" applyFont="1" applyFill="1" applyBorder="1" applyAlignment="1">
      <alignment horizontal="right" vertical="center" wrapText="1" indent="1"/>
    </xf>
    <xf numFmtId="0" fontId="7" fillId="0" borderId="31" xfId="0" applyFont="1" applyFill="1" applyBorder="1" applyAlignment="1">
      <alignment horizontal="right" vertical="top" wrapText="1" indent="1"/>
    </xf>
    <xf numFmtId="0" fontId="9" fillId="3" borderId="31" xfId="0" applyFont="1" applyFill="1" applyBorder="1" applyAlignment="1">
      <alignment horizontal="right" vertical="top" wrapText="1" indent="1"/>
    </xf>
    <xf numFmtId="164" fontId="6" fillId="0" borderId="31" xfId="0" applyNumberFormat="1" applyFont="1" applyFill="1" applyBorder="1" applyAlignment="1">
      <alignment horizontal="right" vertical="top" shrinkToFit="1"/>
    </xf>
    <xf numFmtId="164" fontId="6" fillId="0" borderId="31" xfId="0" applyNumberFormat="1" applyFont="1" applyFill="1" applyBorder="1" applyAlignment="1">
      <alignment horizontal="right" vertical="center" shrinkToFit="1"/>
    </xf>
    <xf numFmtId="0" fontId="0" fillId="0" borderId="21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0" fillId="0" borderId="35" xfId="0" applyFill="1" applyBorder="1" applyAlignment="1">
      <alignment horizontal="left" vertical="top"/>
    </xf>
    <xf numFmtId="0" fontId="0" fillId="0" borderId="36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horizontal="left" vertical="top"/>
    </xf>
    <xf numFmtId="14" fontId="11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right" vertical="top"/>
    </xf>
    <xf numFmtId="0" fontId="13" fillId="6" borderId="21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>
      <alignment vertical="top"/>
    </xf>
    <xf numFmtId="0" fontId="12" fillId="6" borderId="0" xfId="0" applyFont="1" applyFill="1" applyBorder="1" applyAlignment="1" applyProtection="1">
      <alignment horizontal="left" vertical="center" wrapText="1"/>
      <protection locked="0"/>
    </xf>
    <xf numFmtId="4" fontId="14" fillId="0" borderId="22" xfId="0" applyNumberFormat="1" applyFont="1" applyFill="1" applyBorder="1" applyAlignment="1" applyProtection="1">
      <alignment horizontal="right" vertical="center" wrapText="1"/>
      <protection locked="0"/>
    </xf>
    <xf numFmtId="165" fontId="19" fillId="2" borderId="1" xfId="0" applyNumberFormat="1" applyFont="1" applyFill="1" applyBorder="1" applyAlignment="1">
      <alignment horizontal="right" vertical="top" wrapText="1"/>
    </xf>
    <xf numFmtId="0" fontId="19" fillId="0" borderId="31" xfId="0" applyFont="1" applyFill="1" applyBorder="1" applyAlignment="1">
      <alignment horizontal="left" vertical="top" wrapText="1"/>
    </xf>
    <xf numFmtId="0" fontId="19" fillId="2" borderId="31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vertical="top"/>
    </xf>
    <xf numFmtId="0" fontId="19" fillId="5" borderId="3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wrapText="1"/>
    </xf>
    <xf numFmtId="10" fontId="5" fillId="5" borderId="1" xfId="0" applyNumberFormat="1" applyFont="1" applyFill="1" applyBorder="1" applyAlignment="1">
      <alignment horizontal="right" vertical="top" shrinkToFit="1"/>
    </xf>
    <xf numFmtId="0" fontId="2" fillId="2" borderId="6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right" vertical="top" wrapText="1" indent="1"/>
    </xf>
    <xf numFmtId="0" fontId="7" fillId="0" borderId="1" xfId="0" applyFont="1" applyFill="1" applyBorder="1" applyAlignment="1">
      <alignment horizontal="right" vertical="center" wrapText="1" indent="1"/>
    </xf>
    <xf numFmtId="10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left" vertical="top" indent="2" shrinkToFit="1"/>
    </xf>
    <xf numFmtId="1" fontId="6" fillId="0" borderId="1" xfId="0" applyNumberFormat="1" applyFont="1" applyFill="1" applyBorder="1" applyAlignment="1">
      <alignment horizontal="left" vertical="center" shrinkToFit="1"/>
    </xf>
    <xf numFmtId="2" fontId="6" fillId="0" borderId="32" xfId="0" applyNumberFormat="1" applyFont="1" applyFill="1" applyBorder="1" applyAlignment="1">
      <alignment horizontal="right" vertical="center" shrinkToFi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horizontal="left" vertical="top" indent="1" shrinkToFi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10" fontId="6" fillId="0" borderId="0" xfId="0" applyNumberFormat="1" applyFont="1" applyFill="1" applyBorder="1" applyAlignment="1">
      <alignment horizontal="center" vertical="top" shrinkToFit="1"/>
    </xf>
    <xf numFmtId="0" fontId="6" fillId="0" borderId="20" xfId="0" applyFont="1" applyFill="1" applyBorder="1" applyAlignment="1">
      <alignment horizontal="left" vertical="top"/>
    </xf>
    <xf numFmtId="0" fontId="6" fillId="0" borderId="22" xfId="0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left" vertical="top" indent="3" shrinkToFit="1"/>
    </xf>
    <xf numFmtId="0" fontId="8" fillId="0" borderId="1" xfId="0" applyFont="1" applyFill="1" applyBorder="1" applyAlignment="1">
      <alignment vertical="center" wrapText="1"/>
    </xf>
    <xf numFmtId="2" fontId="9" fillId="4" borderId="24" xfId="0" applyNumberFormat="1" applyFont="1" applyFill="1" applyBorder="1" applyAlignment="1">
      <alignment horizontal="right" vertical="top" shrinkToFit="1"/>
    </xf>
    <xf numFmtId="0" fontId="15" fillId="2" borderId="28" xfId="0" applyFont="1" applyFill="1" applyBorder="1" applyAlignment="1">
      <alignment horizontal="left" vertical="top" wrapText="1" indent="2"/>
    </xf>
    <xf numFmtId="10" fontId="5" fillId="5" borderId="13" xfId="0" applyNumberFormat="1" applyFont="1" applyFill="1" applyBorder="1" applyAlignment="1">
      <alignment horizontal="right" vertical="top" shrinkToFit="1"/>
    </xf>
    <xf numFmtId="0" fontId="16" fillId="2" borderId="10" xfId="0" applyFont="1" applyFill="1" applyBorder="1" applyAlignment="1">
      <alignment horizontal="left" vertical="top" wrapText="1" indent="2"/>
    </xf>
    <xf numFmtId="0" fontId="16" fillId="2" borderId="9" xfId="0" applyFont="1" applyFill="1" applyBorder="1" applyAlignment="1">
      <alignment horizontal="left" vertical="top" wrapText="1" indent="2"/>
    </xf>
    <xf numFmtId="0" fontId="9" fillId="0" borderId="31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10" fontId="5" fillId="5" borderId="34" xfId="0" applyNumberFormat="1" applyFont="1" applyFill="1" applyBorder="1" applyAlignment="1">
      <alignment horizontal="right" vertical="top" shrinkToFit="1"/>
    </xf>
    <xf numFmtId="0" fontId="15" fillId="2" borderId="29" xfId="0" applyFont="1" applyFill="1" applyBorder="1" applyAlignment="1">
      <alignment horizontal="left" vertical="top" wrapText="1" indent="6"/>
    </xf>
    <xf numFmtId="0" fontId="15" fillId="2" borderId="6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left" vertical="top" wrapText="1" indent="2"/>
    </xf>
    <xf numFmtId="0" fontId="15" fillId="2" borderId="6" xfId="0" applyFont="1" applyFill="1" applyBorder="1" applyAlignment="1">
      <alignment horizontal="center" vertical="top" wrapText="1"/>
    </xf>
    <xf numFmtId="0" fontId="15" fillId="2" borderId="41" xfId="0" applyFont="1" applyFill="1" applyBorder="1" applyAlignment="1">
      <alignment horizontal="left" vertical="top" wrapText="1" indent="2"/>
    </xf>
    <xf numFmtId="0" fontId="15" fillId="2" borderId="50" xfId="0" applyFont="1" applyFill="1" applyBorder="1" applyAlignment="1">
      <alignment horizontal="left" vertical="top" wrapText="1" indent="2"/>
    </xf>
    <xf numFmtId="165" fontId="5" fillId="5" borderId="1" xfId="0" applyNumberFormat="1" applyFont="1" applyFill="1" applyBorder="1" applyAlignment="1">
      <alignment horizontal="right" vertical="top" shrinkToFit="1"/>
    </xf>
    <xf numFmtId="165" fontId="7" fillId="0" borderId="1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right" vertical="top" wrapText="1"/>
    </xf>
    <xf numFmtId="165" fontId="7" fillId="0" borderId="3" xfId="0" applyNumberFormat="1" applyFont="1" applyFill="1" applyBorder="1" applyAlignment="1">
      <alignment horizontal="right" vertical="top" wrapText="1"/>
    </xf>
    <xf numFmtId="165" fontId="7" fillId="0" borderId="4" xfId="0" applyNumberFormat="1" applyFont="1" applyFill="1" applyBorder="1" applyAlignment="1">
      <alignment horizontal="right" vertical="top" wrapText="1"/>
    </xf>
    <xf numFmtId="165" fontId="7" fillId="0" borderId="40" xfId="0" applyNumberFormat="1" applyFont="1" applyFill="1" applyBorder="1" applyAlignment="1">
      <alignment horizontal="right" vertical="top" wrapText="1"/>
    </xf>
    <xf numFmtId="165" fontId="7" fillId="0" borderId="8" xfId="0" applyNumberFormat="1" applyFont="1" applyFill="1" applyBorder="1" applyAlignment="1">
      <alignment horizontal="right" vertical="top" wrapText="1"/>
    </xf>
    <xf numFmtId="0" fontId="18" fillId="0" borderId="31" xfId="0" applyFont="1" applyFill="1" applyBorder="1" applyAlignment="1">
      <alignment horizontal="left" vertical="top" wrapText="1"/>
    </xf>
    <xf numFmtId="14" fontId="6" fillId="0" borderId="0" xfId="0" applyNumberFormat="1" applyFont="1" applyFill="1" applyBorder="1" applyAlignment="1">
      <alignment horizontal="left" vertical="top"/>
    </xf>
    <xf numFmtId="4" fontId="21" fillId="6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2" xfId="0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22" fillId="6" borderId="0" xfId="0" applyFont="1" applyFill="1" applyBorder="1" applyAlignment="1" applyProtection="1">
      <alignment vertical="center" wrapText="1"/>
      <protection locked="0"/>
    </xf>
    <xf numFmtId="0" fontId="22" fillId="6" borderId="21" xfId="0" applyFont="1" applyFill="1" applyBorder="1" applyAlignment="1" applyProtection="1">
      <alignment vertical="center" wrapText="1"/>
      <protection locked="0"/>
    </xf>
    <xf numFmtId="0" fontId="21" fillId="6" borderId="0" xfId="0" applyFont="1" applyFill="1" applyBorder="1" applyAlignment="1" applyProtection="1">
      <alignment vertical="center" wrapText="1"/>
      <protection locked="0"/>
    </xf>
    <xf numFmtId="0" fontId="8" fillId="0" borderId="31" xfId="0" applyFont="1" applyFill="1" applyBorder="1" applyAlignment="1">
      <alignment horizontal="left" wrapText="1"/>
    </xf>
    <xf numFmtId="164" fontId="6" fillId="0" borderId="31" xfId="0" applyNumberFormat="1" applyFont="1" applyFill="1" applyBorder="1" applyAlignment="1">
      <alignment horizontal="center" vertical="center" shrinkToFit="1"/>
    </xf>
    <xf numFmtId="164" fontId="6" fillId="0" borderId="21" xfId="0" applyNumberFormat="1" applyFont="1" applyFill="1" applyBorder="1" applyAlignment="1">
      <alignment horizontal="right" vertical="top" shrinkToFit="1"/>
    </xf>
    <xf numFmtId="2" fontId="6" fillId="0" borderId="22" xfId="0" applyNumberFormat="1" applyFont="1" applyFill="1" applyBorder="1" applyAlignment="1">
      <alignment horizontal="right" vertical="center" shrinkToFit="1"/>
    </xf>
    <xf numFmtId="166" fontId="6" fillId="0" borderId="31" xfId="0" applyNumberFormat="1" applyFont="1" applyFill="1" applyBorder="1" applyAlignment="1">
      <alignment horizontal="right" vertical="top" shrinkToFit="1"/>
    </xf>
    <xf numFmtId="0" fontId="8" fillId="0" borderId="25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8" fillId="0" borderId="26" xfId="0" applyFont="1" applyFill="1" applyBorder="1" applyAlignment="1">
      <alignment wrapText="1"/>
    </xf>
    <xf numFmtId="0" fontId="8" fillId="0" borderId="23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24" xfId="0" applyFont="1" applyFill="1" applyBorder="1" applyAlignment="1">
      <alignment wrapText="1"/>
    </xf>
    <xf numFmtId="16" fontId="6" fillId="0" borderId="0" xfId="0" applyNumberFormat="1" applyFont="1" applyFill="1" applyBorder="1" applyAlignment="1">
      <alignment horizontal="left" vertical="top"/>
    </xf>
    <xf numFmtId="17" fontId="6" fillId="0" borderId="0" xfId="0" applyNumberFormat="1" applyFont="1" applyFill="1" applyBorder="1" applyAlignment="1">
      <alignment horizontal="left" vertical="top"/>
    </xf>
    <xf numFmtId="0" fontId="21" fillId="6" borderId="0" xfId="0" applyNumberFormat="1" applyFont="1" applyFill="1" applyBorder="1" applyAlignment="1" applyProtection="1">
      <alignment horizontal="right" vertical="center" wrapText="1"/>
      <protection locked="0"/>
    </xf>
    <xf numFmtId="17" fontId="21" fillId="6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8" borderId="1" xfId="0" applyFont="1" applyFill="1" applyBorder="1" applyAlignment="1">
      <alignment horizontal="left" vertical="top" wrapText="1"/>
    </xf>
    <xf numFmtId="0" fontId="25" fillId="0" borderId="18" xfId="0" applyFont="1" applyFill="1" applyBorder="1" applyAlignment="1">
      <alignment horizontal="center" vertical="center"/>
    </xf>
    <xf numFmtId="14" fontId="25" fillId="0" borderId="19" xfId="0" applyNumberFormat="1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top" wrapText="1"/>
    </xf>
    <xf numFmtId="2" fontId="2" fillId="9" borderId="13" xfId="0" applyNumberFormat="1" applyFont="1" applyFill="1" applyBorder="1" applyAlignment="1">
      <alignment vertical="top" wrapText="1"/>
    </xf>
    <xf numFmtId="0" fontId="2" fillId="9" borderId="13" xfId="0" applyFont="1" applyFill="1" applyBorder="1" applyAlignment="1">
      <alignment vertical="top" wrapText="1"/>
    </xf>
    <xf numFmtId="2" fontId="3" fillId="9" borderId="24" xfId="0" applyNumberFormat="1" applyFont="1" applyFill="1" applyBorder="1" applyAlignment="1">
      <alignment horizontal="right" vertical="top" shrinkToFit="1"/>
    </xf>
    <xf numFmtId="0" fontId="0" fillId="9" borderId="0" xfId="0" applyFill="1" applyBorder="1" applyAlignment="1">
      <alignment horizontal="left" vertical="top"/>
    </xf>
    <xf numFmtId="0" fontId="9" fillId="9" borderId="23" xfId="0" applyFont="1" applyFill="1" applyBorder="1" applyAlignment="1">
      <alignment horizontal="center" vertical="top" wrapText="1"/>
    </xf>
    <xf numFmtId="2" fontId="6" fillId="9" borderId="1" xfId="0" applyNumberFormat="1" applyFont="1" applyFill="1" applyBorder="1" applyAlignment="1">
      <alignment horizontal="right" vertical="top" shrinkToFit="1"/>
    </xf>
    <xf numFmtId="0" fontId="9" fillId="9" borderId="13" xfId="0" applyFont="1" applyFill="1" applyBorder="1" applyAlignment="1">
      <alignment vertical="top" wrapText="1"/>
    </xf>
    <xf numFmtId="2" fontId="5" fillId="9" borderId="24" xfId="0" applyNumberFormat="1" applyFont="1" applyFill="1" applyBorder="1" applyAlignment="1">
      <alignment horizontal="right" vertical="top" shrinkToFit="1"/>
    </xf>
    <xf numFmtId="0" fontId="9" fillId="9" borderId="31" xfId="0" applyNumberFormat="1" applyFont="1" applyFill="1" applyBorder="1" applyAlignment="1">
      <alignment horizontal="center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3" xfId="0" applyFont="1" applyFill="1" applyBorder="1" applyAlignment="1">
      <alignment vertical="top" wrapText="1"/>
    </xf>
    <xf numFmtId="0" fontId="9" fillId="9" borderId="4" xfId="0" applyFont="1" applyFill="1" applyBorder="1" applyAlignment="1">
      <alignment vertical="top" wrapText="1"/>
    </xf>
    <xf numFmtId="0" fontId="9" fillId="9" borderId="27" xfId="0" applyNumberFormat="1" applyFont="1" applyFill="1" applyBorder="1" applyAlignment="1">
      <alignment horizontal="center" vertical="top" wrapText="1"/>
    </xf>
    <xf numFmtId="0" fontId="9" fillId="9" borderId="31" xfId="0" applyFont="1" applyFill="1" applyBorder="1" applyAlignment="1">
      <alignment horizontal="center" vertical="top" wrapText="1"/>
    </xf>
    <xf numFmtId="2" fontId="9" fillId="9" borderId="24" xfId="0" applyNumberFormat="1" applyFont="1" applyFill="1" applyBorder="1" applyAlignment="1">
      <alignment horizontal="right" vertical="top" shrinkToFit="1"/>
    </xf>
    <xf numFmtId="165" fontId="9" fillId="9" borderId="32" xfId="0" applyNumberFormat="1" applyFont="1" applyFill="1" applyBorder="1" applyAlignment="1">
      <alignment horizontal="right" vertical="top" wrapText="1"/>
    </xf>
    <xf numFmtId="9" fontId="0" fillId="0" borderId="0" xfId="0" applyNumberFormat="1" applyFill="1" applyBorder="1" applyAlignment="1">
      <alignment horizontal="left" vertical="top"/>
    </xf>
    <xf numFmtId="165" fontId="19" fillId="7" borderId="1" xfId="0" applyNumberFormat="1" applyFont="1" applyFill="1" applyBorder="1" applyAlignment="1">
      <alignment horizontal="right" vertical="top" wrapText="1"/>
    </xf>
    <xf numFmtId="9" fontId="6" fillId="7" borderId="1" xfId="0" applyNumberFormat="1" applyFont="1" applyFill="1" applyBorder="1" applyAlignment="1">
      <alignment horizontal="left" vertical="top" indent="1" shrinkToFit="1"/>
    </xf>
    <xf numFmtId="0" fontId="8" fillId="7" borderId="1" xfId="0" applyFont="1" applyFill="1" applyBorder="1" applyAlignment="1">
      <alignment horizontal="left" wrapText="1"/>
    </xf>
    <xf numFmtId="9" fontId="6" fillId="7" borderId="1" xfId="0" applyNumberFormat="1" applyFont="1" applyFill="1" applyBorder="1" applyAlignment="1">
      <alignment horizontal="center" vertical="top" shrinkToFit="1"/>
    </xf>
    <xf numFmtId="9" fontId="6" fillId="7" borderId="1" xfId="0" applyNumberFormat="1" applyFont="1" applyFill="1" applyBorder="1" applyAlignment="1">
      <alignment horizontal="left" vertical="top" indent="2" shrinkToFit="1"/>
    </xf>
    <xf numFmtId="0" fontId="8" fillId="7" borderId="13" xfId="0" applyFont="1" applyFill="1" applyBorder="1" applyAlignment="1">
      <alignment horizontal="left" wrapText="1"/>
    </xf>
    <xf numFmtId="9" fontId="6" fillId="7" borderId="6" xfId="0" applyNumberFormat="1" applyFont="1" applyFill="1" applyBorder="1" applyAlignment="1">
      <alignment horizontal="center" vertical="top" shrinkToFit="1"/>
    </xf>
    <xf numFmtId="9" fontId="6" fillId="7" borderId="5" xfId="0" applyNumberFormat="1" applyFont="1" applyFill="1" applyBorder="1" applyAlignment="1">
      <alignment horizontal="center" vertical="top" shrinkToFit="1"/>
    </xf>
    <xf numFmtId="9" fontId="6" fillId="7" borderId="13" xfId="0" applyNumberFormat="1" applyFont="1" applyFill="1" applyBorder="1" applyAlignment="1">
      <alignment horizontal="left" vertical="top" indent="1" shrinkToFit="1"/>
    </xf>
    <xf numFmtId="9" fontId="6" fillId="7" borderId="17" xfId="0" applyNumberFormat="1" applyFont="1" applyFill="1" applyBorder="1" applyAlignment="1">
      <alignment horizontal="left" vertical="top" indent="1" shrinkToFit="1"/>
    </xf>
    <xf numFmtId="0" fontId="8" fillId="7" borderId="1" xfId="0" applyFont="1" applyFill="1" applyBorder="1" applyAlignment="1">
      <alignment horizontal="left" vertical="center" wrapText="1"/>
    </xf>
    <xf numFmtId="0" fontId="8" fillId="7" borderId="32" xfId="0" applyFont="1" applyFill="1" applyBorder="1" applyAlignment="1">
      <alignment horizontal="left" wrapText="1"/>
    </xf>
    <xf numFmtId="9" fontId="6" fillId="7" borderId="32" xfId="0" applyNumberFormat="1" applyFont="1" applyFill="1" applyBorder="1" applyAlignment="1">
      <alignment horizontal="left" vertical="top" indent="2" shrinkToFit="1"/>
    </xf>
    <xf numFmtId="9" fontId="6" fillId="7" borderId="32" xfId="0" applyNumberFormat="1" applyFont="1" applyFill="1" applyBorder="1" applyAlignment="1">
      <alignment horizontal="left" vertical="top" indent="1" shrinkToFit="1"/>
    </xf>
    <xf numFmtId="9" fontId="6" fillId="7" borderId="32" xfId="0" applyNumberFormat="1" applyFont="1" applyFill="1" applyBorder="1" applyAlignment="1">
      <alignment horizontal="center" vertical="top" shrinkToFit="1"/>
    </xf>
    <xf numFmtId="9" fontId="6" fillId="7" borderId="32" xfId="0" applyNumberFormat="1" applyFont="1" applyFill="1" applyBorder="1" applyAlignment="1">
      <alignment horizontal="center" vertical="center" shrinkToFit="1"/>
    </xf>
    <xf numFmtId="4" fontId="5" fillId="7" borderId="46" xfId="0" applyNumberFormat="1" applyFont="1" applyFill="1" applyBorder="1" applyAlignment="1">
      <alignment horizontal="left" vertical="top" shrinkToFit="1"/>
    </xf>
    <xf numFmtId="4" fontId="5" fillId="7" borderId="47" xfId="0" applyNumberFormat="1" applyFont="1" applyFill="1" applyBorder="1" applyAlignment="1">
      <alignment horizontal="right" vertical="top" shrinkToFit="1"/>
    </xf>
    <xf numFmtId="165" fontId="5" fillId="7" borderId="47" xfId="0" applyNumberFormat="1" applyFont="1" applyFill="1" applyBorder="1" applyAlignment="1">
      <alignment horizontal="right" vertical="top" shrinkToFit="1"/>
    </xf>
    <xf numFmtId="10" fontId="5" fillId="7" borderId="47" xfId="0" applyNumberFormat="1" applyFont="1" applyFill="1" applyBorder="1" applyAlignment="1">
      <alignment horizontal="right" vertical="top" shrinkToFit="1"/>
    </xf>
    <xf numFmtId="10" fontId="5" fillId="7" borderId="48" xfId="0" applyNumberFormat="1" applyFont="1" applyFill="1" applyBorder="1" applyAlignment="1">
      <alignment horizontal="right" vertical="top" shrinkToFit="1"/>
    </xf>
    <xf numFmtId="10" fontId="5" fillId="7" borderId="49" xfId="0" applyNumberFormat="1" applyFont="1" applyFill="1" applyBorder="1" applyAlignment="1">
      <alignment horizontal="right" vertical="top" shrinkToFit="1"/>
    </xf>
    <xf numFmtId="0" fontId="24" fillId="6" borderId="21" xfId="0" applyFont="1" applyFill="1" applyBorder="1" applyAlignment="1" applyProtection="1">
      <alignment horizontal="center" vertical="center" wrapText="1"/>
      <protection locked="0"/>
    </xf>
    <xf numFmtId="0" fontId="9" fillId="6" borderId="21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0" fontId="0" fillId="0" borderId="23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2" fillId="2" borderId="42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9" xfId="0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/>
    </xf>
    <xf numFmtId="0" fontId="2" fillId="9" borderId="15" xfId="0" applyFont="1" applyFill="1" applyBorder="1" applyAlignment="1">
      <alignment horizontal="left" vertical="top"/>
    </xf>
    <xf numFmtId="0" fontId="2" fillId="9" borderId="12" xfId="0" applyFont="1" applyFill="1" applyBorder="1" applyAlignment="1">
      <alignment horizontal="left" vertical="top"/>
    </xf>
    <xf numFmtId="0" fontId="9" fillId="9" borderId="11" xfId="0" applyFont="1" applyFill="1" applyBorder="1" applyAlignment="1">
      <alignment horizontal="left" vertical="top"/>
    </xf>
    <xf numFmtId="0" fontId="9" fillId="9" borderId="15" xfId="0" applyFont="1" applyFill="1" applyBorder="1" applyAlignment="1">
      <alignment horizontal="left" vertical="top"/>
    </xf>
    <xf numFmtId="0" fontId="9" fillId="9" borderId="12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24" xfId="0" applyFont="1" applyFill="1" applyBorder="1" applyAlignment="1">
      <alignment horizontal="left" wrapText="1"/>
    </xf>
    <xf numFmtId="0" fontId="9" fillId="9" borderId="4" xfId="0" applyFont="1" applyFill="1" applyBorder="1" applyAlignment="1">
      <alignment horizontal="left" vertical="top" wrapText="1"/>
    </xf>
    <xf numFmtId="2" fontId="6" fillId="4" borderId="1" xfId="0" applyNumberFormat="1" applyFont="1" applyFill="1" applyBorder="1" applyAlignment="1">
      <alignment horizontal="right" vertical="top" shrinkToFit="1"/>
    </xf>
    <xf numFmtId="2" fontId="0" fillId="0" borderId="0" xfId="0" applyNumberFormat="1" applyFill="1" applyBorder="1" applyAlignment="1">
      <alignment horizontal="left" vertical="top"/>
    </xf>
    <xf numFmtId="0" fontId="2" fillId="2" borderId="54" xfId="0" applyFont="1" applyFill="1" applyBorder="1" applyAlignment="1">
      <alignment vertical="top" wrapText="1"/>
    </xf>
    <xf numFmtId="0" fontId="2" fillId="2" borderId="55" xfId="0" applyFont="1" applyFill="1" applyBorder="1" applyAlignment="1">
      <alignment vertical="top" wrapText="1"/>
    </xf>
    <xf numFmtId="0" fontId="13" fillId="6" borderId="35" xfId="0" applyFont="1" applyFill="1" applyBorder="1" applyAlignment="1" applyProtection="1">
      <alignment vertical="center" wrapText="1"/>
      <protection locked="0"/>
    </xf>
    <xf numFmtId="0" fontId="6" fillId="0" borderId="36" xfId="0" applyFont="1" applyFill="1" applyBorder="1" applyAlignment="1">
      <alignment horizontal="left" vertical="top"/>
    </xf>
    <xf numFmtId="0" fontId="12" fillId="6" borderId="36" xfId="0" applyFont="1" applyFill="1" applyBorder="1" applyAlignment="1" applyProtection="1">
      <alignment vertical="center" wrapText="1"/>
      <protection locked="0"/>
    </xf>
    <xf numFmtId="0" fontId="6" fillId="0" borderId="36" xfId="0" applyFont="1" applyFill="1" applyBorder="1" applyAlignment="1">
      <alignment horizontal="center" vertical="top"/>
    </xf>
    <xf numFmtId="4" fontId="14" fillId="0" borderId="37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0" applyNumberFormat="1" applyFont="1" applyFill="1" applyBorder="1" applyAlignment="1">
      <alignment horizontal="left" vertical="top" shrinkToFi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horizontal="left" vertical="top" wrapText="1"/>
    </xf>
    <xf numFmtId="0" fontId="9" fillId="9" borderId="4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2" fillId="2" borderId="54" xfId="0" applyFont="1" applyFill="1" applyBorder="1" applyAlignment="1">
      <alignment horizontal="center" vertical="top" wrapText="1"/>
    </xf>
    <xf numFmtId="0" fontId="2" fillId="2" borderId="55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0" fillId="2" borderId="13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26" xfId="0" applyFill="1" applyBorder="1" applyAlignment="1">
      <alignment horizontal="left" wrapText="1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34" xfId="0" applyFont="1" applyFill="1" applyBorder="1" applyAlignment="1">
      <alignment horizontal="center" vertical="top" wrapText="1"/>
    </xf>
    <xf numFmtId="0" fontId="4" fillId="0" borderId="43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vertical="top" wrapText="1"/>
    </xf>
    <xf numFmtId="0" fontId="4" fillId="0" borderId="45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4" fillId="0" borderId="51" xfId="0" applyFont="1" applyFill="1" applyBorder="1" applyAlignment="1">
      <alignment horizontal="left" vertical="top" wrapText="1"/>
    </xf>
    <xf numFmtId="0" fontId="4" fillId="0" borderId="52" xfId="0" applyFont="1" applyFill="1" applyBorder="1" applyAlignment="1">
      <alignment horizontal="left" vertical="top" wrapText="1"/>
    </xf>
    <xf numFmtId="0" fontId="4" fillId="0" borderId="53" xfId="0" applyFont="1" applyFill="1" applyBorder="1" applyAlignment="1">
      <alignment horizontal="left" vertical="top" wrapText="1"/>
    </xf>
  </cellXfs>
  <cellStyles count="5">
    <cellStyle name="Normal" xfId="0" builtinId="0"/>
    <cellStyle name="Normal 2" xfId="4"/>
    <cellStyle name="Normal 37" xfId="1"/>
    <cellStyle name="Porcentagem 7" xfId="3"/>
    <cellStyle name="Separador de milhares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1000127</xdr:colOff>
      <xdr:row>0</xdr:row>
      <xdr:rowOff>23812</xdr:rowOff>
    </xdr:from>
    <xdr:to>
      <xdr:col>5</xdr:col>
      <xdr:colOff>464345</xdr:colOff>
      <xdr:row>2</xdr:row>
      <xdr:rowOff>852146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7" y="23812"/>
          <a:ext cx="6426993" cy="1533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1628776</xdr:colOff>
      <xdr:row>0</xdr:row>
      <xdr:rowOff>57150</xdr:rowOff>
    </xdr:from>
    <xdr:to>
      <xdr:col>10</xdr:col>
      <xdr:colOff>257176</xdr:colOff>
      <xdr:row>0</xdr:row>
      <xdr:rowOff>1771650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6" y="57150"/>
          <a:ext cx="720090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1"/>
  <sheetViews>
    <sheetView zoomScale="80" zoomScaleNormal="80" workbookViewId="0">
      <selection activeCell="H20" sqref="H20"/>
    </sheetView>
  </sheetViews>
  <sheetFormatPr defaultRowHeight="15.95" customHeight="1" x14ac:dyDescent="0.2"/>
  <cols>
    <col min="1" max="1" width="9.1640625" customWidth="1"/>
    <col min="2" max="2" width="25.6640625" customWidth="1"/>
    <col min="3" max="3" width="79.83203125" customWidth="1"/>
    <col min="4" max="4" width="6.83203125" customWidth="1"/>
    <col min="5" max="5" width="9.5" customWidth="1"/>
    <col min="6" max="6" width="13.1640625" customWidth="1"/>
    <col min="7" max="7" width="11.83203125" customWidth="1"/>
    <col min="8" max="8" width="19.6640625" customWidth="1"/>
    <col min="10" max="10" width="15" customWidth="1"/>
    <col min="11" max="11" width="12.83203125" customWidth="1"/>
  </cols>
  <sheetData>
    <row r="1" spans="1:8" ht="39.75" customHeight="1" x14ac:dyDescent="0.2">
      <c r="A1" s="166"/>
      <c r="B1" s="167"/>
      <c r="C1" s="167"/>
      <c r="D1" s="167"/>
      <c r="E1" s="167"/>
      <c r="F1" s="167"/>
      <c r="G1" s="167"/>
      <c r="H1" s="168"/>
    </row>
    <row r="2" spans="1:8" ht="15.95" customHeight="1" x14ac:dyDescent="0.2">
      <c r="A2" s="169"/>
      <c r="B2" s="170"/>
      <c r="C2" s="170"/>
      <c r="D2" s="170"/>
      <c r="E2" s="170"/>
      <c r="F2" s="170"/>
      <c r="G2" s="170"/>
      <c r="H2" s="171"/>
    </row>
    <row r="3" spans="1:8" ht="74.25" customHeight="1" x14ac:dyDescent="0.2">
      <c r="A3" s="169"/>
      <c r="B3" s="170"/>
      <c r="C3" s="170"/>
      <c r="D3" s="170"/>
      <c r="E3" s="170"/>
      <c r="F3" s="170"/>
      <c r="G3" s="170"/>
      <c r="H3" s="171"/>
    </row>
    <row r="4" spans="1:8" ht="15.95" hidden="1" customHeight="1" x14ac:dyDescent="0.2">
      <c r="A4" s="172"/>
      <c r="B4" s="173"/>
      <c r="C4" s="173"/>
      <c r="D4" s="173"/>
      <c r="E4" s="173"/>
      <c r="F4" s="173"/>
      <c r="G4" s="173"/>
      <c r="H4" s="174"/>
    </row>
    <row r="5" spans="1:8" ht="15.95" customHeight="1" x14ac:dyDescent="0.2">
      <c r="A5" s="225" t="s">
        <v>26</v>
      </c>
      <c r="B5" s="226"/>
      <c r="C5" s="226"/>
      <c r="D5" s="226"/>
      <c r="E5" s="226"/>
      <c r="F5" s="226"/>
      <c r="G5" s="226"/>
      <c r="H5" s="227"/>
    </row>
    <row r="6" spans="1:8" ht="15.95" customHeight="1" x14ac:dyDescent="0.2">
      <c r="A6" s="215" t="s">
        <v>358</v>
      </c>
      <c r="B6" s="216"/>
      <c r="C6" s="216"/>
      <c r="D6" s="216"/>
      <c r="E6" s="216"/>
      <c r="F6" s="216"/>
      <c r="G6" s="216"/>
      <c r="H6" s="217"/>
    </row>
    <row r="7" spans="1:8" ht="15.95" customHeight="1" x14ac:dyDescent="0.2">
      <c r="A7" s="215" t="s">
        <v>357</v>
      </c>
      <c r="B7" s="216"/>
      <c r="C7" s="216"/>
      <c r="D7" s="216"/>
      <c r="E7" s="216"/>
      <c r="F7" s="216"/>
      <c r="G7" s="216"/>
      <c r="H7" s="217"/>
    </row>
    <row r="8" spans="1:8" ht="15.95" hidden="1" customHeight="1" x14ac:dyDescent="0.2">
      <c r="A8" s="218" t="s">
        <v>354</v>
      </c>
      <c r="B8" s="219"/>
      <c r="C8" s="219"/>
      <c r="D8" s="219"/>
      <c r="E8" s="219"/>
      <c r="F8" s="219"/>
      <c r="G8" s="219"/>
      <c r="H8" s="220"/>
    </row>
    <row r="9" spans="1:8" ht="15.95" customHeight="1" x14ac:dyDescent="0.2">
      <c r="A9" s="215" t="s">
        <v>0</v>
      </c>
      <c r="B9" s="216"/>
      <c r="C9" s="216"/>
      <c r="D9" s="216"/>
      <c r="E9" s="216"/>
      <c r="F9" s="216"/>
      <c r="G9" s="216"/>
      <c r="H9" s="217"/>
    </row>
    <row r="10" spans="1:8" ht="15.95" customHeight="1" x14ac:dyDescent="0.2">
      <c r="A10" s="221" t="s">
        <v>203</v>
      </c>
      <c r="B10" s="222"/>
      <c r="C10" s="179"/>
      <c r="D10" s="179"/>
      <c r="E10" s="179"/>
      <c r="F10" s="179"/>
      <c r="G10" s="179"/>
      <c r="H10" s="180"/>
    </row>
    <row r="11" spans="1:8" ht="15.95" customHeight="1" x14ac:dyDescent="0.2">
      <c r="A11" s="175" t="s">
        <v>1</v>
      </c>
      <c r="B11" s="223" t="s">
        <v>370</v>
      </c>
      <c r="C11" s="177" t="s">
        <v>2</v>
      </c>
      <c r="D11" s="178" t="s">
        <v>3</v>
      </c>
      <c r="E11" s="197" t="s">
        <v>4</v>
      </c>
      <c r="F11" s="57" t="s">
        <v>5</v>
      </c>
      <c r="G11" s="1" t="s">
        <v>6</v>
      </c>
      <c r="H11" s="25" t="s">
        <v>7</v>
      </c>
    </row>
    <row r="12" spans="1:8" ht="15.95" customHeight="1" x14ac:dyDescent="0.2">
      <c r="A12" s="176"/>
      <c r="B12" s="224"/>
      <c r="C12" s="177"/>
      <c r="D12" s="178"/>
      <c r="E12" s="198"/>
      <c r="F12" s="2" t="s">
        <v>8</v>
      </c>
      <c r="G12" s="3" t="s">
        <v>25</v>
      </c>
      <c r="H12" s="26" t="s">
        <v>8</v>
      </c>
    </row>
    <row r="13" spans="1:8" s="128" customFormat="1" ht="15" customHeight="1" x14ac:dyDescent="0.2">
      <c r="A13" s="124" t="s">
        <v>9</v>
      </c>
      <c r="B13" s="183" t="s">
        <v>10</v>
      </c>
      <c r="C13" s="184"/>
      <c r="D13" s="184"/>
      <c r="E13" s="185"/>
      <c r="F13" s="125"/>
      <c r="G13" s="126"/>
      <c r="H13" s="127">
        <f>SUM(H14:H22)</f>
        <v>6313.9212081335108</v>
      </c>
    </row>
    <row r="14" spans="1:8" ht="12.75" x14ac:dyDescent="0.2">
      <c r="A14" s="27" t="s">
        <v>11</v>
      </c>
      <c r="B14" s="21">
        <v>93584</v>
      </c>
      <c r="C14" s="4" t="s">
        <v>102</v>
      </c>
      <c r="D14" s="58" t="s">
        <v>14</v>
      </c>
      <c r="E14" s="8">
        <v>8</v>
      </c>
      <c r="F14" s="8">
        <v>480</v>
      </c>
      <c r="G14" s="7">
        <v>0.23300000000000001</v>
      </c>
      <c r="H14" s="28">
        <f>E14*F14*(1+G14)</f>
        <v>4734.72</v>
      </c>
    </row>
    <row r="15" spans="1:8" ht="12.75" x14ac:dyDescent="0.2">
      <c r="A15" s="27" t="s">
        <v>15</v>
      </c>
      <c r="B15" s="6" t="s">
        <v>12</v>
      </c>
      <c r="C15" s="4" t="s">
        <v>13</v>
      </c>
      <c r="D15" s="58" t="s">
        <v>14</v>
      </c>
      <c r="E15" s="8">
        <v>2.9999987083492523</v>
      </c>
      <c r="F15" s="8">
        <v>333.96</v>
      </c>
      <c r="G15" s="13">
        <v>0.23300000000000001</v>
      </c>
      <c r="H15" s="28">
        <f t="shared" ref="H15:H22" si="0">E15*F15*(1+G15)</f>
        <v>1235.31750813351</v>
      </c>
    </row>
    <row r="16" spans="1:8" ht="12.75" x14ac:dyDescent="0.2">
      <c r="A16" s="27" t="s">
        <v>17</v>
      </c>
      <c r="B16" s="21">
        <v>97622</v>
      </c>
      <c r="C16" s="4" t="s">
        <v>103</v>
      </c>
      <c r="D16" s="58" t="s">
        <v>24</v>
      </c>
      <c r="E16" s="8">
        <v>5</v>
      </c>
      <c r="F16" s="8">
        <v>38.51</v>
      </c>
      <c r="G16" s="13">
        <v>0.23300000000000001</v>
      </c>
      <c r="H16" s="28">
        <f t="shared" si="0"/>
        <v>237.41415000000001</v>
      </c>
    </row>
    <row r="17" spans="1:8" ht="12.75" x14ac:dyDescent="0.2">
      <c r="A17" s="27" t="s">
        <v>18</v>
      </c>
      <c r="B17" s="21">
        <v>72178</v>
      </c>
      <c r="C17" s="4" t="s">
        <v>104</v>
      </c>
      <c r="D17" s="58" t="s">
        <v>14</v>
      </c>
      <c r="E17" s="8">
        <v>0</v>
      </c>
      <c r="F17" s="8">
        <v>22.5</v>
      </c>
      <c r="G17" s="13">
        <v>0.23300000000000001</v>
      </c>
      <c r="H17" s="28">
        <f t="shared" si="0"/>
        <v>0</v>
      </c>
    </row>
    <row r="18" spans="1:8" ht="12.75" x14ac:dyDescent="0.2">
      <c r="A18" s="27" t="s">
        <v>19</v>
      </c>
      <c r="B18" s="21">
        <v>97663</v>
      </c>
      <c r="C18" s="4" t="s">
        <v>105</v>
      </c>
      <c r="D18" s="12" t="s">
        <v>16</v>
      </c>
      <c r="E18" s="8">
        <v>0</v>
      </c>
      <c r="F18" s="8">
        <v>8.59</v>
      </c>
      <c r="G18" s="13">
        <v>0.23300000000000001</v>
      </c>
      <c r="H18" s="28">
        <f t="shared" si="0"/>
        <v>0</v>
      </c>
    </row>
    <row r="19" spans="1:8" ht="12.75" x14ac:dyDescent="0.2">
      <c r="A19" s="27" t="s">
        <v>20</v>
      </c>
      <c r="B19" s="21">
        <v>97634</v>
      </c>
      <c r="C19" s="4" t="s">
        <v>106</v>
      </c>
      <c r="D19" s="58" t="s">
        <v>14</v>
      </c>
      <c r="E19" s="8">
        <v>10</v>
      </c>
      <c r="F19" s="8">
        <v>5.2</v>
      </c>
      <c r="G19" s="13">
        <v>0.23300000000000001</v>
      </c>
      <c r="H19" s="28">
        <f t="shared" si="0"/>
        <v>64.116</v>
      </c>
    </row>
    <row r="20" spans="1:8" ht="12.75" x14ac:dyDescent="0.2">
      <c r="A20" s="27" t="s">
        <v>21</v>
      </c>
      <c r="B20" s="21">
        <v>97644</v>
      </c>
      <c r="C20" s="4" t="s">
        <v>107</v>
      </c>
      <c r="D20" s="12" t="s">
        <v>16</v>
      </c>
      <c r="E20" s="8">
        <v>1</v>
      </c>
      <c r="F20" s="8">
        <v>6.37</v>
      </c>
      <c r="G20" s="13">
        <v>0.23300000000000001</v>
      </c>
      <c r="H20" s="28">
        <f t="shared" si="0"/>
        <v>7.854210000000001</v>
      </c>
    </row>
    <row r="21" spans="1:8" ht="12.75" x14ac:dyDescent="0.2">
      <c r="A21" s="27" t="s">
        <v>22</v>
      </c>
      <c r="B21" s="21">
        <v>97627</v>
      </c>
      <c r="C21" s="4" t="s">
        <v>108</v>
      </c>
      <c r="D21" s="58" t="s">
        <v>24</v>
      </c>
      <c r="E21" s="8">
        <v>0</v>
      </c>
      <c r="F21" s="8">
        <v>121.5</v>
      </c>
      <c r="G21" s="13">
        <v>0.23300000000000001</v>
      </c>
      <c r="H21" s="28">
        <f t="shared" si="0"/>
        <v>0</v>
      </c>
    </row>
    <row r="22" spans="1:8" ht="12.75" x14ac:dyDescent="0.2">
      <c r="A22" s="27" t="s">
        <v>23</v>
      </c>
      <c r="B22" s="21">
        <v>85416</v>
      </c>
      <c r="C22" s="4" t="s">
        <v>109</v>
      </c>
      <c r="D22" s="12" t="s">
        <v>16</v>
      </c>
      <c r="E22" s="8">
        <v>2</v>
      </c>
      <c r="F22" s="8">
        <v>13.99</v>
      </c>
      <c r="G22" s="13">
        <v>0.23300000000000001</v>
      </c>
      <c r="H22" s="28">
        <f t="shared" si="0"/>
        <v>34.499340000000004</v>
      </c>
    </row>
    <row r="23" spans="1:8" ht="12.75" x14ac:dyDescent="0.2">
      <c r="A23" s="111"/>
      <c r="B23" s="112"/>
      <c r="C23" s="112"/>
      <c r="D23" s="112"/>
      <c r="E23" s="112"/>
      <c r="F23" s="8"/>
      <c r="G23" s="112"/>
      <c r="H23" s="113"/>
    </row>
    <row r="24" spans="1:8" s="128" customFormat="1" ht="16.5" customHeight="1" x14ac:dyDescent="0.2">
      <c r="A24" s="129" t="s">
        <v>27</v>
      </c>
      <c r="B24" s="186" t="s">
        <v>110</v>
      </c>
      <c r="C24" s="187"/>
      <c r="D24" s="187"/>
      <c r="E24" s="188"/>
      <c r="F24" s="130"/>
      <c r="G24" s="126"/>
      <c r="H24" s="127">
        <f>SUM(H25:H28)</f>
        <v>16828.218376055804</v>
      </c>
    </row>
    <row r="25" spans="1:8" ht="18" customHeight="1" x14ac:dyDescent="0.2">
      <c r="A25" s="27" t="s">
        <v>28</v>
      </c>
      <c r="B25" s="21">
        <v>98229</v>
      </c>
      <c r="C25" s="4" t="s">
        <v>30</v>
      </c>
      <c r="D25" s="58" t="s">
        <v>31</v>
      </c>
      <c r="E25" s="8">
        <v>106.80001247159436</v>
      </c>
      <c r="F25" s="8">
        <v>63.98</v>
      </c>
      <c r="G25" s="13">
        <v>0.23300000000000001</v>
      </c>
      <c r="H25" s="28">
        <f>E25*F25*(1+G25)</f>
        <v>8425.1688958509039</v>
      </c>
    </row>
    <row r="26" spans="1:8" ht="15.75" customHeight="1" x14ac:dyDescent="0.2">
      <c r="A26" s="27" t="s">
        <v>29</v>
      </c>
      <c r="B26" s="21">
        <v>95956</v>
      </c>
      <c r="C26" s="4" t="s">
        <v>111</v>
      </c>
      <c r="D26" s="58" t="s">
        <v>24</v>
      </c>
      <c r="E26" s="8">
        <v>1.521519665753279</v>
      </c>
      <c r="F26" s="8">
        <v>1601.53</v>
      </c>
      <c r="G26" s="13">
        <v>0.23300000000000001</v>
      </c>
      <c r="H26" s="28">
        <f t="shared" ref="H26:H28" si="1">E26*F26*(1+G26)</f>
        <v>3004.5243282323158</v>
      </c>
    </row>
    <row r="27" spans="1:8" ht="16.5" customHeight="1" x14ac:dyDescent="0.2">
      <c r="A27" s="27" t="s">
        <v>32</v>
      </c>
      <c r="B27" s="21">
        <v>95956</v>
      </c>
      <c r="C27" s="4" t="s">
        <v>112</v>
      </c>
      <c r="D27" s="58" t="s">
        <v>24</v>
      </c>
      <c r="E27" s="8">
        <v>2.4052504885487136</v>
      </c>
      <c r="F27" s="8">
        <v>1601.53</v>
      </c>
      <c r="G27" s="13">
        <v>0.23300000000000001</v>
      </c>
      <c r="H27" s="28">
        <f t="shared" si="1"/>
        <v>4749.6156448030451</v>
      </c>
    </row>
    <row r="28" spans="1:8" ht="16.5" customHeight="1" x14ac:dyDescent="0.2">
      <c r="A28" s="27" t="s">
        <v>33</v>
      </c>
      <c r="B28" s="21" t="s">
        <v>204</v>
      </c>
      <c r="C28" s="4" t="s">
        <v>35</v>
      </c>
      <c r="D28" s="58" t="s">
        <v>14</v>
      </c>
      <c r="E28" s="8">
        <v>57.770042026625866</v>
      </c>
      <c r="F28" s="8">
        <v>9.11</v>
      </c>
      <c r="G28" s="13">
        <v>0.23300000000000001</v>
      </c>
      <c r="H28" s="28">
        <f t="shared" si="1"/>
        <v>648.90950716953853</v>
      </c>
    </row>
    <row r="29" spans="1:8" ht="12.75" x14ac:dyDescent="0.2">
      <c r="A29" s="102"/>
      <c r="B29" s="9"/>
      <c r="C29" s="9"/>
      <c r="D29" s="9"/>
      <c r="E29" s="9"/>
      <c r="F29" s="8"/>
      <c r="G29" s="9"/>
      <c r="H29" s="101"/>
    </row>
    <row r="30" spans="1:8" s="128" customFormat="1" ht="16.5" customHeight="1" x14ac:dyDescent="0.2">
      <c r="A30" s="129">
        <v>3</v>
      </c>
      <c r="B30" s="186" t="s">
        <v>113</v>
      </c>
      <c r="C30" s="187"/>
      <c r="D30" s="187"/>
      <c r="E30" s="188"/>
      <c r="F30" s="130"/>
      <c r="G30" s="131"/>
      <c r="H30" s="132">
        <f>SUM(H31:H36)</f>
        <v>7905.6803867723984</v>
      </c>
    </row>
    <row r="31" spans="1:8" ht="13.5" customHeight="1" x14ac:dyDescent="0.2">
      <c r="A31" s="27" t="s">
        <v>37</v>
      </c>
      <c r="B31" s="21">
        <v>95956</v>
      </c>
      <c r="C31" s="4" t="s">
        <v>114</v>
      </c>
      <c r="D31" s="58" t="s">
        <v>24</v>
      </c>
      <c r="E31" s="8">
        <v>0.43000020494928998</v>
      </c>
      <c r="F31" s="8">
        <v>1601.53</v>
      </c>
      <c r="G31" s="13">
        <v>0.23300000000000001</v>
      </c>
      <c r="H31" s="28">
        <f>E31*F31*(1+G31)</f>
        <v>849.1155954105941</v>
      </c>
    </row>
    <row r="32" spans="1:8" ht="25.5" x14ac:dyDescent="0.2">
      <c r="A32" s="29" t="s">
        <v>39</v>
      </c>
      <c r="B32" s="19">
        <v>95956</v>
      </c>
      <c r="C32" s="4" t="s">
        <v>205</v>
      </c>
      <c r="D32" s="59" t="s">
        <v>24</v>
      </c>
      <c r="E32" s="8">
        <v>3.5735114546521274</v>
      </c>
      <c r="F32" s="8">
        <v>1601.53</v>
      </c>
      <c r="G32" s="60">
        <v>0.23300000000000001</v>
      </c>
      <c r="H32" s="28">
        <f t="shared" ref="H32:H36" si="2">E32*F32*(1+G32)</f>
        <v>7056.5647913618041</v>
      </c>
    </row>
    <row r="33" spans="1:8" ht="12.75" x14ac:dyDescent="0.2">
      <c r="A33" s="106"/>
      <c r="B33" s="61"/>
      <c r="C33" s="62" t="s">
        <v>115</v>
      </c>
      <c r="D33" s="63"/>
      <c r="E33" s="8"/>
      <c r="F33" s="8"/>
      <c r="G33" s="63"/>
      <c r="H33" s="28">
        <f t="shared" si="2"/>
        <v>0</v>
      </c>
    </row>
    <row r="34" spans="1:8" ht="27" customHeight="1" x14ac:dyDescent="0.2">
      <c r="A34" s="27" t="s">
        <v>116</v>
      </c>
      <c r="B34" s="21">
        <v>93187</v>
      </c>
      <c r="C34" s="4" t="s">
        <v>117</v>
      </c>
      <c r="D34" s="58" t="s">
        <v>31</v>
      </c>
      <c r="E34" s="8">
        <v>0</v>
      </c>
      <c r="F34" s="8">
        <v>57.53</v>
      </c>
      <c r="G34" s="13">
        <v>0.23300000000000001</v>
      </c>
      <c r="H34" s="28">
        <f t="shared" si="2"/>
        <v>0</v>
      </c>
    </row>
    <row r="35" spans="1:8" ht="12.75" customHeight="1" x14ac:dyDescent="0.2">
      <c r="A35" s="27" t="s">
        <v>118</v>
      </c>
      <c r="B35" s="21">
        <v>85233</v>
      </c>
      <c r="C35" s="4" t="s">
        <v>119</v>
      </c>
      <c r="D35" s="58" t="s">
        <v>24</v>
      </c>
      <c r="E35" s="8">
        <v>0</v>
      </c>
      <c r="F35" s="8">
        <v>2436.66</v>
      </c>
      <c r="G35" s="13">
        <v>0.23300000000000001</v>
      </c>
      <c r="H35" s="28">
        <f t="shared" si="2"/>
        <v>0</v>
      </c>
    </row>
    <row r="36" spans="1:8" ht="12.75" x14ac:dyDescent="0.2">
      <c r="A36" s="27" t="s">
        <v>120</v>
      </c>
      <c r="B36" s="21">
        <v>95956</v>
      </c>
      <c r="C36" s="4" t="s">
        <v>121</v>
      </c>
      <c r="D36" s="58" t="s">
        <v>24</v>
      </c>
      <c r="E36" s="8">
        <v>0</v>
      </c>
      <c r="F36" s="8">
        <v>1115.25</v>
      </c>
      <c r="G36" s="13">
        <v>0.23300000000000001</v>
      </c>
      <c r="H36" s="28">
        <f t="shared" si="2"/>
        <v>0</v>
      </c>
    </row>
    <row r="37" spans="1:8" ht="12.75" x14ac:dyDescent="0.2">
      <c r="A37" s="191"/>
      <c r="B37" s="192"/>
      <c r="C37" s="192"/>
      <c r="D37" s="192"/>
      <c r="E37" s="192"/>
      <c r="F37" s="8"/>
      <c r="G37" s="192"/>
      <c r="H37" s="193"/>
    </row>
    <row r="38" spans="1:8" s="128" customFormat="1" ht="12.75" x14ac:dyDescent="0.2">
      <c r="A38" s="133">
        <v>4</v>
      </c>
      <c r="B38" s="181" t="s">
        <v>36</v>
      </c>
      <c r="C38" s="182"/>
      <c r="D38" s="182"/>
      <c r="E38" s="182"/>
      <c r="F38" s="130"/>
      <c r="G38" s="194"/>
      <c r="H38" s="132">
        <f>SUM(H39:H43)</f>
        <v>31380.306217248763</v>
      </c>
    </row>
    <row r="39" spans="1:8" ht="38.25" x14ac:dyDescent="0.2">
      <c r="A39" s="29" t="s">
        <v>40</v>
      </c>
      <c r="B39" s="19">
        <v>87479</v>
      </c>
      <c r="C39" s="5" t="s">
        <v>38</v>
      </c>
      <c r="D39" s="59" t="s">
        <v>14</v>
      </c>
      <c r="E39" s="17">
        <v>19.278552434657357</v>
      </c>
      <c r="F39" s="8">
        <v>48.31</v>
      </c>
      <c r="G39" s="60">
        <v>0.23300000000000001</v>
      </c>
      <c r="H39" s="28">
        <f>E39*F39*(1+G39)</f>
        <v>1148.3506883898601</v>
      </c>
    </row>
    <row r="40" spans="1:8" ht="12.75" x14ac:dyDescent="0.2">
      <c r="A40" s="27" t="s">
        <v>41</v>
      </c>
      <c r="B40" s="21">
        <v>96358</v>
      </c>
      <c r="C40" s="4" t="s">
        <v>122</v>
      </c>
      <c r="D40" s="58" t="s">
        <v>14</v>
      </c>
      <c r="E40" s="17">
        <v>52.46994733940199</v>
      </c>
      <c r="F40" s="8">
        <v>73.08</v>
      </c>
      <c r="G40" s="13">
        <v>0.23300000000000001</v>
      </c>
      <c r="H40" s="28">
        <f t="shared" ref="H40:H43" si="3">E40*F40*(1+G40)</f>
        <v>4727.9431256777925</v>
      </c>
    </row>
    <row r="41" spans="1:8" ht="12.75" x14ac:dyDescent="0.2">
      <c r="A41" s="27" t="s">
        <v>43</v>
      </c>
      <c r="B41" s="21">
        <v>79627</v>
      </c>
      <c r="C41" s="4" t="s">
        <v>123</v>
      </c>
      <c r="D41" s="58" t="s">
        <v>14</v>
      </c>
      <c r="E41" s="17">
        <v>35.17000019964496</v>
      </c>
      <c r="F41" s="8">
        <v>462</v>
      </c>
      <c r="G41" s="13">
        <v>0.23300000000000001</v>
      </c>
      <c r="H41" s="28">
        <f t="shared" si="3"/>
        <v>20034.449933726955</v>
      </c>
    </row>
    <row r="42" spans="1:8" ht="12.75" x14ac:dyDescent="0.2">
      <c r="A42" s="27" t="s">
        <v>44</v>
      </c>
      <c r="B42" s="21">
        <v>95465</v>
      </c>
      <c r="C42" s="4" t="s">
        <v>124</v>
      </c>
      <c r="D42" s="58" t="s">
        <v>14</v>
      </c>
      <c r="E42" s="17">
        <v>28.799962703765992</v>
      </c>
      <c r="F42" s="8">
        <v>126.18</v>
      </c>
      <c r="G42" s="13">
        <v>0.23300000000000001</v>
      </c>
      <c r="H42" s="28">
        <f t="shared" si="3"/>
        <v>4480.6964694541512</v>
      </c>
    </row>
    <row r="43" spans="1:8" ht="12.75" x14ac:dyDescent="0.2">
      <c r="A43" s="27" t="s">
        <v>45</v>
      </c>
      <c r="B43" s="61"/>
      <c r="C43" s="4" t="s">
        <v>125</v>
      </c>
      <c r="D43" s="58" t="s">
        <v>14</v>
      </c>
      <c r="E43" s="17">
        <v>10</v>
      </c>
      <c r="F43" s="8">
        <v>80.2</v>
      </c>
      <c r="G43" s="13">
        <v>0.23300000000000001</v>
      </c>
      <c r="H43" s="28">
        <f t="shared" si="3"/>
        <v>988.8660000000001</v>
      </c>
    </row>
    <row r="44" spans="1:8" ht="12.75" x14ac:dyDescent="0.2">
      <c r="A44" s="191"/>
      <c r="B44" s="192"/>
      <c r="C44" s="192"/>
      <c r="D44" s="192"/>
      <c r="E44" s="192"/>
      <c r="F44" s="8"/>
      <c r="G44" s="192"/>
      <c r="H44" s="193"/>
    </row>
    <row r="45" spans="1:8" s="128" customFormat="1" ht="15" customHeight="1" x14ac:dyDescent="0.2">
      <c r="A45" s="133">
        <v>5</v>
      </c>
      <c r="B45" s="181" t="s">
        <v>58</v>
      </c>
      <c r="C45" s="182"/>
      <c r="D45" s="182"/>
      <c r="E45" s="182"/>
      <c r="F45" s="130"/>
      <c r="G45" s="194"/>
      <c r="H45" s="132">
        <f>SUM(H46:H56)</f>
        <v>21683.48984034473</v>
      </c>
    </row>
    <row r="46" spans="1:8" ht="16.5" customHeight="1" x14ac:dyDescent="0.2">
      <c r="A46" s="27" t="s">
        <v>46</v>
      </c>
      <c r="B46" s="21">
        <v>92543</v>
      </c>
      <c r="C46" s="4" t="s">
        <v>126</v>
      </c>
      <c r="D46" s="58" t="s">
        <v>14</v>
      </c>
      <c r="E46" s="8">
        <v>18.789995043136649</v>
      </c>
      <c r="F46" s="8">
        <v>18.84</v>
      </c>
      <c r="G46" s="13">
        <v>0.23300000000000001</v>
      </c>
      <c r="H46" s="28">
        <f>E46*F46*(1+G46)</f>
        <v>436.4863236534523</v>
      </c>
    </row>
    <row r="47" spans="1:8" ht="29.25" customHeight="1" x14ac:dyDescent="0.2">
      <c r="A47" s="29" t="s">
        <v>47</v>
      </c>
      <c r="B47" s="19">
        <v>84037</v>
      </c>
      <c r="C47" s="5" t="s">
        <v>206</v>
      </c>
      <c r="D47" s="59" t="s">
        <v>14</v>
      </c>
      <c r="E47" s="8">
        <v>18.790043888520174</v>
      </c>
      <c r="F47" s="8">
        <v>29.31</v>
      </c>
      <c r="G47" s="60">
        <v>0.23300000000000001</v>
      </c>
      <c r="H47" s="28">
        <f t="shared" ref="H47:H56" si="4">E47*F47*(1+G47)</f>
        <v>679.05771779732493</v>
      </c>
    </row>
    <row r="48" spans="1:8" ht="12.75" x14ac:dyDescent="0.2">
      <c r="A48" s="27" t="s">
        <v>48</v>
      </c>
      <c r="B48" s="21">
        <v>94228</v>
      </c>
      <c r="C48" s="4" t="s">
        <v>127</v>
      </c>
      <c r="D48" s="58" t="s">
        <v>31</v>
      </c>
      <c r="E48" s="8">
        <v>3.9699506628657888</v>
      </c>
      <c r="F48" s="8">
        <v>55.04</v>
      </c>
      <c r="G48" s="13">
        <v>0.23300000000000001</v>
      </c>
      <c r="H48" s="28">
        <f t="shared" si="4"/>
        <v>269.41800216893603</v>
      </c>
    </row>
    <row r="49" spans="1:8" ht="12.75" x14ac:dyDescent="0.2">
      <c r="A49" s="27" t="s">
        <v>49</v>
      </c>
      <c r="B49" s="21">
        <v>94229</v>
      </c>
      <c r="C49" s="4" t="s">
        <v>128</v>
      </c>
      <c r="D49" s="58" t="s">
        <v>31</v>
      </c>
      <c r="E49" s="8">
        <v>10.979974555242855</v>
      </c>
      <c r="F49" s="8">
        <v>107.16</v>
      </c>
      <c r="G49" s="13">
        <v>0.23300000000000001</v>
      </c>
      <c r="H49" s="28">
        <f t="shared" si="4"/>
        <v>1450.7651524280034</v>
      </c>
    </row>
    <row r="50" spans="1:8" ht="12.75" x14ac:dyDescent="0.2">
      <c r="A50" s="27" t="s">
        <v>50</v>
      </c>
      <c r="B50" s="10">
        <v>94231</v>
      </c>
      <c r="C50" s="4" t="s">
        <v>129</v>
      </c>
      <c r="D50" s="58" t="s">
        <v>31</v>
      </c>
      <c r="E50" s="8">
        <v>16.670097583442566</v>
      </c>
      <c r="F50" s="8">
        <v>28.47</v>
      </c>
      <c r="G50" s="13">
        <v>0.23300000000000001</v>
      </c>
      <c r="H50" s="28">
        <f t="shared" si="4"/>
        <v>585.17893722135193</v>
      </c>
    </row>
    <row r="51" spans="1:8" ht="12.75" x14ac:dyDescent="0.2">
      <c r="A51" s="27" t="s">
        <v>51</v>
      </c>
      <c r="B51" s="10">
        <v>96486</v>
      </c>
      <c r="C51" s="4" t="s">
        <v>130</v>
      </c>
      <c r="D51" s="58" t="s">
        <v>14</v>
      </c>
      <c r="E51" s="8">
        <v>56.059990678180107</v>
      </c>
      <c r="F51" s="8">
        <v>43.83</v>
      </c>
      <c r="G51" s="13">
        <v>0.23300000000000001</v>
      </c>
      <c r="H51" s="28">
        <f t="shared" si="4"/>
        <v>3029.615879626574</v>
      </c>
    </row>
    <row r="52" spans="1:8" ht="25.5" x14ac:dyDescent="0.2">
      <c r="A52" s="29" t="s">
        <v>53</v>
      </c>
      <c r="B52" s="18" t="s">
        <v>131</v>
      </c>
      <c r="C52" s="4" t="s">
        <v>209</v>
      </c>
      <c r="D52" s="59" t="s">
        <v>14</v>
      </c>
      <c r="E52" s="8">
        <v>174.07997274968878</v>
      </c>
      <c r="F52" s="8">
        <v>55.59</v>
      </c>
      <c r="G52" s="60">
        <v>0.23300000000000001</v>
      </c>
      <c r="H52" s="28">
        <f t="shared" si="4"/>
        <v>11931.871309796363</v>
      </c>
    </row>
    <row r="53" spans="1:8" ht="18" customHeight="1" x14ac:dyDescent="0.2">
      <c r="A53" s="27" t="s">
        <v>54</v>
      </c>
      <c r="B53" s="58" t="s">
        <v>132</v>
      </c>
      <c r="C53" s="4" t="s">
        <v>133</v>
      </c>
      <c r="D53" s="58" t="s">
        <v>14</v>
      </c>
      <c r="E53" s="8">
        <v>12.259930110135794</v>
      </c>
      <c r="F53" s="8">
        <v>36.19</v>
      </c>
      <c r="G53" s="13">
        <v>0.23300000000000001</v>
      </c>
      <c r="H53" s="28">
        <f t="shared" si="4"/>
        <v>547.0659115556092</v>
      </c>
    </row>
    <row r="54" spans="1:8" ht="16.5" customHeight="1" x14ac:dyDescent="0.2">
      <c r="A54" s="27" t="s">
        <v>134</v>
      </c>
      <c r="B54" s="58" t="s">
        <v>132</v>
      </c>
      <c r="C54" s="4" t="s">
        <v>135</v>
      </c>
      <c r="D54" s="58" t="s">
        <v>14</v>
      </c>
      <c r="E54" s="8">
        <v>18.559883183184141</v>
      </c>
      <c r="F54" s="8">
        <v>36.19</v>
      </c>
      <c r="G54" s="13">
        <v>0.23300000000000001</v>
      </c>
      <c r="H54" s="28">
        <f t="shared" si="4"/>
        <v>828.18411856850219</v>
      </c>
    </row>
    <row r="55" spans="1:8" ht="15" customHeight="1" x14ac:dyDescent="0.2">
      <c r="A55" s="27" t="s">
        <v>136</v>
      </c>
      <c r="B55" s="10">
        <v>88309</v>
      </c>
      <c r="C55" s="4" t="s">
        <v>137</v>
      </c>
      <c r="D55" s="58" t="s">
        <v>138</v>
      </c>
      <c r="E55" s="8">
        <v>24.000341260005822</v>
      </c>
      <c r="F55" s="8">
        <v>8</v>
      </c>
      <c r="G55" s="13">
        <v>0.23300000000000001</v>
      </c>
      <c r="H55" s="28">
        <f t="shared" si="4"/>
        <v>236.73936618869746</v>
      </c>
    </row>
    <row r="56" spans="1:8" ht="15.75" customHeight="1" x14ac:dyDescent="0.2">
      <c r="A56" s="27" t="s">
        <v>139</v>
      </c>
      <c r="B56" s="10">
        <v>92568</v>
      </c>
      <c r="C56" s="4" t="s">
        <v>140</v>
      </c>
      <c r="D56" s="58" t="s">
        <v>14</v>
      </c>
      <c r="E56" s="8">
        <v>18.560040134392104</v>
      </c>
      <c r="F56" s="8">
        <v>73.81</v>
      </c>
      <c r="G56" s="13">
        <v>0.23300000000000001</v>
      </c>
      <c r="H56" s="28">
        <f t="shared" si="4"/>
        <v>1689.1071213399205</v>
      </c>
    </row>
    <row r="57" spans="1:8" ht="12.75" x14ac:dyDescent="0.2">
      <c r="A57" s="191"/>
      <c r="B57" s="192"/>
      <c r="C57" s="192"/>
      <c r="D57" s="192"/>
      <c r="E57" s="192"/>
      <c r="F57" s="8"/>
      <c r="G57" s="192"/>
      <c r="H57" s="193"/>
    </row>
    <row r="58" spans="1:8" s="128" customFormat="1" ht="18" customHeight="1" x14ac:dyDescent="0.2">
      <c r="A58" s="133">
        <v>6</v>
      </c>
      <c r="B58" s="134" t="s">
        <v>141</v>
      </c>
      <c r="C58" s="135"/>
      <c r="D58" s="135"/>
      <c r="E58" s="135"/>
      <c r="F58" s="130"/>
      <c r="G58" s="136"/>
      <c r="H58" s="132">
        <f>SUM(H59:H61)</f>
        <v>7195.3849861429098</v>
      </c>
    </row>
    <row r="59" spans="1:8" ht="38.25" x14ac:dyDescent="0.2">
      <c r="A59" s="29" t="s">
        <v>56</v>
      </c>
      <c r="B59" s="15">
        <v>90848</v>
      </c>
      <c r="C59" s="4" t="s">
        <v>210</v>
      </c>
      <c r="D59" s="18" t="s">
        <v>16</v>
      </c>
      <c r="E59" s="17">
        <v>0.99999619631134051</v>
      </c>
      <c r="F59" s="8">
        <v>565.28</v>
      </c>
      <c r="G59" s="60">
        <v>0.23300000000000001</v>
      </c>
      <c r="H59" s="28">
        <f>E59*F59*(1+G59)</f>
        <v>696.98758886612836</v>
      </c>
    </row>
    <row r="60" spans="1:8" ht="38.25" x14ac:dyDescent="0.2">
      <c r="A60" s="29" t="s">
        <v>57</v>
      </c>
      <c r="B60" s="65">
        <v>90849</v>
      </c>
      <c r="C60" s="20" t="s">
        <v>211</v>
      </c>
      <c r="D60" s="18" t="s">
        <v>16</v>
      </c>
      <c r="E60" s="17">
        <v>8.9999919634858951</v>
      </c>
      <c r="F60" s="8">
        <v>585.6</v>
      </c>
      <c r="G60" s="60">
        <v>0.23300000000000001</v>
      </c>
      <c r="H60" s="28">
        <f t="shared" ref="H60:H61" si="5">E60*F60*(1+G60)</f>
        <v>6498.3973972767817</v>
      </c>
    </row>
    <row r="61" spans="1:8" ht="16.5" customHeight="1" x14ac:dyDescent="0.2">
      <c r="A61" s="27" t="s">
        <v>142</v>
      </c>
      <c r="B61" s="10">
        <v>91341</v>
      </c>
      <c r="C61" s="4" t="s">
        <v>143</v>
      </c>
      <c r="D61" s="58" t="s">
        <v>14</v>
      </c>
      <c r="E61" s="17">
        <v>0</v>
      </c>
      <c r="F61" s="8">
        <v>721</v>
      </c>
      <c r="G61" s="13">
        <v>0.23300000000000001</v>
      </c>
      <c r="H61" s="28">
        <f t="shared" si="5"/>
        <v>0</v>
      </c>
    </row>
    <row r="62" spans="1:8" ht="12.75" x14ac:dyDescent="0.2">
      <c r="A62" s="191"/>
      <c r="B62" s="192"/>
      <c r="C62" s="192"/>
      <c r="D62" s="192"/>
      <c r="E62" s="192"/>
      <c r="F62" s="8"/>
      <c r="G62" s="192"/>
      <c r="H62" s="193"/>
    </row>
    <row r="63" spans="1:8" s="128" customFormat="1" ht="18" customHeight="1" x14ac:dyDescent="0.2">
      <c r="A63" s="133">
        <v>7</v>
      </c>
      <c r="B63" s="210" t="s">
        <v>144</v>
      </c>
      <c r="C63" s="209"/>
      <c r="D63" s="209"/>
      <c r="E63" s="211"/>
      <c r="F63" s="130"/>
      <c r="G63" s="194"/>
      <c r="H63" s="132">
        <f>SUM(H64:H66)</f>
        <v>70836.655018676945</v>
      </c>
    </row>
    <row r="64" spans="1:8" ht="26.25" customHeight="1" x14ac:dyDescent="0.2">
      <c r="A64" s="29" t="s">
        <v>59</v>
      </c>
      <c r="B64" s="15">
        <v>94573</v>
      </c>
      <c r="C64" s="5" t="s">
        <v>207</v>
      </c>
      <c r="D64" s="59" t="s">
        <v>14</v>
      </c>
      <c r="E64" s="17">
        <v>113.75999495218313</v>
      </c>
      <c r="F64" s="8">
        <v>441.11</v>
      </c>
      <c r="G64" s="60">
        <v>0.23300000000000001</v>
      </c>
      <c r="H64" s="66">
        <f>E64*F64*(1+G64)</f>
        <v>61872.767803349801</v>
      </c>
    </row>
    <row r="65" spans="1:8" ht="16.5" customHeight="1" x14ac:dyDescent="0.2">
      <c r="A65" s="27" t="s">
        <v>60</v>
      </c>
      <c r="B65" s="64">
        <v>4922</v>
      </c>
      <c r="C65" s="4" t="s">
        <v>145</v>
      </c>
      <c r="D65" s="58" t="s">
        <v>14</v>
      </c>
      <c r="E65" s="17">
        <v>9.6199969503445573</v>
      </c>
      <c r="F65" s="8">
        <v>525.62</v>
      </c>
      <c r="G65" s="13">
        <v>0.23300000000000001</v>
      </c>
      <c r="H65" s="66">
        <f t="shared" ref="H65:H66" si="6">E65*F65*(1+G65)</f>
        <v>6234.6186287504515</v>
      </c>
    </row>
    <row r="66" spans="1:8" ht="16.5" customHeight="1" x14ac:dyDescent="0.2">
      <c r="A66" s="27" t="s">
        <v>61</v>
      </c>
      <c r="B66" s="10">
        <v>84088</v>
      </c>
      <c r="C66" s="4" t="s">
        <v>146</v>
      </c>
      <c r="D66" s="58" t="s">
        <v>14</v>
      </c>
      <c r="E66" s="17">
        <v>22.99998674050795</v>
      </c>
      <c r="F66" s="8">
        <v>96.24</v>
      </c>
      <c r="G66" s="13">
        <v>0.23300000000000001</v>
      </c>
      <c r="H66" s="66">
        <f t="shared" si="6"/>
        <v>2729.2685865766962</v>
      </c>
    </row>
    <row r="67" spans="1:8" ht="12.75" x14ac:dyDescent="0.2">
      <c r="A67" s="191"/>
      <c r="B67" s="192"/>
      <c r="C67" s="192"/>
      <c r="D67" s="192"/>
      <c r="E67" s="192"/>
      <c r="F67" s="8"/>
      <c r="G67" s="192"/>
      <c r="H67" s="193"/>
    </row>
    <row r="68" spans="1:8" s="128" customFormat="1" ht="16.5" customHeight="1" x14ac:dyDescent="0.2">
      <c r="A68" s="133">
        <v>8</v>
      </c>
      <c r="B68" s="210" t="s">
        <v>147</v>
      </c>
      <c r="C68" s="209"/>
      <c r="D68" s="209"/>
      <c r="E68" s="211"/>
      <c r="F68" s="130"/>
      <c r="G68" s="136"/>
      <c r="H68" s="132">
        <f>SUM(H69:H72)</f>
        <v>8823.3573569206856</v>
      </c>
    </row>
    <row r="69" spans="1:8" ht="12.75" x14ac:dyDescent="0.2">
      <c r="A69" s="27" t="s">
        <v>62</v>
      </c>
      <c r="B69" s="10">
        <v>87547</v>
      </c>
      <c r="C69" s="121" t="s">
        <v>148</v>
      </c>
      <c r="D69" s="58" t="s">
        <v>14</v>
      </c>
      <c r="E69" s="8">
        <v>64.0440302791081</v>
      </c>
      <c r="F69" s="8">
        <v>16.03</v>
      </c>
      <c r="G69" s="13">
        <v>0.23300000000000001</v>
      </c>
      <c r="H69" s="66">
        <f>E69*F69*(1+G69)</f>
        <v>1265.8296180262689</v>
      </c>
    </row>
    <row r="70" spans="1:8" ht="25.5" x14ac:dyDescent="0.2">
      <c r="A70" s="29" t="s">
        <v>149</v>
      </c>
      <c r="B70" s="15">
        <v>87269</v>
      </c>
      <c r="C70" s="4" t="s">
        <v>214</v>
      </c>
      <c r="D70" s="59" t="s">
        <v>14</v>
      </c>
      <c r="E70" s="8">
        <v>40.740001209420832</v>
      </c>
      <c r="F70" s="8">
        <v>46.29</v>
      </c>
      <c r="G70" s="60">
        <v>0.23300000000000001</v>
      </c>
      <c r="H70" s="66">
        <f t="shared" ref="H70:H72" si="7">E70*F70*(1+G70)</f>
        <v>2325.2587908283836</v>
      </c>
    </row>
    <row r="71" spans="1:8" ht="12.75" x14ac:dyDescent="0.2">
      <c r="A71" s="27" t="s">
        <v>150</v>
      </c>
      <c r="B71" s="10">
        <v>87243</v>
      </c>
      <c r="C71" s="4" t="s">
        <v>151</v>
      </c>
      <c r="D71" s="58" t="s">
        <v>14</v>
      </c>
      <c r="E71" s="8">
        <v>16.970035700972826</v>
      </c>
      <c r="F71" s="8">
        <v>125.03</v>
      </c>
      <c r="G71" s="13">
        <v>0.23300000000000001</v>
      </c>
      <c r="H71" s="66">
        <f t="shared" si="7"/>
        <v>2616.134474033016</v>
      </c>
    </row>
    <row r="72" spans="1:8" ht="12.75" x14ac:dyDescent="0.2">
      <c r="A72" s="27" t="s">
        <v>152</v>
      </c>
      <c r="B72" s="10">
        <v>87243</v>
      </c>
      <c r="C72" s="4" t="s">
        <v>153</v>
      </c>
      <c r="D72" s="58" t="s">
        <v>14</v>
      </c>
      <c r="E72" s="8">
        <v>16.970035700972826</v>
      </c>
      <c r="F72" s="8">
        <v>125.03</v>
      </c>
      <c r="G72" s="13">
        <v>0.23300000000000001</v>
      </c>
      <c r="H72" s="66">
        <f t="shared" si="7"/>
        <v>2616.134474033016</v>
      </c>
    </row>
    <row r="73" spans="1:8" ht="12.75" customHeight="1" x14ac:dyDescent="0.2">
      <c r="A73" s="191"/>
      <c r="B73" s="192"/>
      <c r="C73" s="192"/>
      <c r="D73" s="192"/>
      <c r="E73" s="192"/>
      <c r="F73" s="8"/>
      <c r="G73" s="192"/>
      <c r="H73" s="193"/>
    </row>
    <row r="74" spans="1:8" s="128" customFormat="1" ht="18" customHeight="1" x14ac:dyDescent="0.2">
      <c r="A74" s="133">
        <v>9</v>
      </c>
      <c r="B74" s="210" t="s">
        <v>154</v>
      </c>
      <c r="C74" s="209"/>
      <c r="D74" s="209"/>
      <c r="E74" s="211"/>
      <c r="F74" s="130"/>
      <c r="G74" s="136"/>
      <c r="H74" s="132">
        <f>SUM(H75:H86)</f>
        <v>13020.684151886566</v>
      </c>
    </row>
    <row r="75" spans="1:8" ht="12.75" x14ac:dyDescent="0.2">
      <c r="A75" s="27" t="s">
        <v>64</v>
      </c>
      <c r="B75" s="10">
        <v>96622</v>
      </c>
      <c r="C75" s="4" t="s">
        <v>155</v>
      </c>
      <c r="D75" s="58" t="s">
        <v>24</v>
      </c>
      <c r="E75" s="8">
        <v>3.9899530295002674</v>
      </c>
      <c r="F75" s="8">
        <v>100.5</v>
      </c>
      <c r="G75" s="13">
        <v>0.23300000000000001</v>
      </c>
      <c r="H75" s="66">
        <f>E75*F75*(1+G75)</f>
        <v>494.42101458006994</v>
      </c>
    </row>
    <row r="76" spans="1:8" ht="23.25" customHeight="1" x14ac:dyDescent="0.2">
      <c r="A76" s="27" t="s">
        <v>69</v>
      </c>
      <c r="B76" s="10">
        <v>87622</v>
      </c>
      <c r="C76" s="4" t="s">
        <v>42</v>
      </c>
      <c r="D76" s="58" t="s">
        <v>14</v>
      </c>
      <c r="E76" s="8">
        <v>10</v>
      </c>
      <c r="F76" s="8">
        <v>27.29</v>
      </c>
      <c r="G76" s="13">
        <v>0.23300000000000001</v>
      </c>
      <c r="H76" s="66">
        <f t="shared" ref="H76:H86" si="8">E76*F76*(1+G76)</f>
        <v>336.48570000000001</v>
      </c>
    </row>
    <row r="77" spans="1:8" ht="25.5" x14ac:dyDescent="0.2">
      <c r="A77" s="29" t="s">
        <v>74</v>
      </c>
      <c r="B77" s="15">
        <v>87622</v>
      </c>
      <c r="C77" s="4" t="s">
        <v>212</v>
      </c>
      <c r="D77" s="59" t="s">
        <v>14</v>
      </c>
      <c r="E77" s="8">
        <v>0</v>
      </c>
      <c r="F77" s="8">
        <v>27.29</v>
      </c>
      <c r="G77" s="60">
        <v>0.23300000000000001</v>
      </c>
      <c r="H77" s="66">
        <f t="shared" si="8"/>
        <v>0</v>
      </c>
    </row>
    <row r="78" spans="1:8" ht="12.75" x14ac:dyDescent="0.2">
      <c r="A78" s="27" t="s">
        <v>156</v>
      </c>
      <c r="B78" s="10">
        <v>94319</v>
      </c>
      <c r="C78" s="4" t="s">
        <v>157</v>
      </c>
      <c r="D78" s="58" t="s">
        <v>24</v>
      </c>
      <c r="E78" s="8">
        <v>0</v>
      </c>
      <c r="F78" s="8">
        <v>37</v>
      </c>
      <c r="G78" s="13">
        <v>0.23300000000000001</v>
      </c>
      <c r="H78" s="66">
        <f t="shared" si="8"/>
        <v>0</v>
      </c>
    </row>
    <row r="79" spans="1:8" ht="12.75" customHeight="1" x14ac:dyDescent="0.2">
      <c r="A79" s="29" t="s">
        <v>158</v>
      </c>
      <c r="B79" s="15">
        <v>87251</v>
      </c>
      <c r="C79" s="5" t="s">
        <v>208</v>
      </c>
      <c r="D79" s="59" t="s">
        <v>14</v>
      </c>
      <c r="E79" s="8">
        <v>56.71888672073154</v>
      </c>
      <c r="F79" s="8">
        <v>30.82</v>
      </c>
      <c r="G79" s="60">
        <v>0.23300000000000001</v>
      </c>
      <c r="H79" s="66">
        <f t="shared" si="8"/>
        <v>2155.3778174077229</v>
      </c>
    </row>
    <row r="80" spans="1:8" ht="12.75" x14ac:dyDescent="0.2">
      <c r="A80" s="27" t="s">
        <v>159</v>
      </c>
      <c r="B80" s="10">
        <v>88648</v>
      </c>
      <c r="C80" s="4" t="s">
        <v>160</v>
      </c>
      <c r="D80" s="58" t="s">
        <v>31</v>
      </c>
      <c r="E80" s="8">
        <v>23.43530689642871</v>
      </c>
      <c r="F80" s="8">
        <v>4.6500000000000004</v>
      </c>
      <c r="G80" s="13">
        <v>0.23300000000000001</v>
      </c>
      <c r="H80" s="66">
        <f t="shared" si="8"/>
        <v>134.36516032532919</v>
      </c>
    </row>
    <row r="81" spans="1:8" ht="12.75" x14ac:dyDescent="0.2">
      <c r="A81" s="27" t="s">
        <v>161</v>
      </c>
      <c r="B81" s="10">
        <v>98689</v>
      </c>
      <c r="C81" s="4" t="s">
        <v>162</v>
      </c>
      <c r="D81" s="58" t="s">
        <v>31</v>
      </c>
      <c r="E81" s="8">
        <v>19.268967064077565</v>
      </c>
      <c r="F81" s="8">
        <v>71.28</v>
      </c>
      <c r="G81" s="13">
        <v>0.23300000000000001</v>
      </c>
      <c r="H81" s="66">
        <f t="shared" si="8"/>
        <v>1693.5156018797445</v>
      </c>
    </row>
    <row r="82" spans="1:8" ht="12.75" x14ac:dyDescent="0.2">
      <c r="A82" s="27" t="s">
        <v>163</v>
      </c>
      <c r="B82" s="10">
        <v>93680</v>
      </c>
      <c r="C82" s="4" t="s">
        <v>164</v>
      </c>
      <c r="D82" s="58" t="s">
        <v>14</v>
      </c>
      <c r="E82" s="8">
        <v>64.120046446882824</v>
      </c>
      <c r="F82" s="8">
        <v>46.69</v>
      </c>
      <c r="G82" s="13">
        <v>0.23300000000000001</v>
      </c>
      <c r="H82" s="66">
        <f t="shared" si="8"/>
        <v>3691.3122062899147</v>
      </c>
    </row>
    <row r="83" spans="1:8" ht="12.75" x14ac:dyDescent="0.2">
      <c r="A83" s="27" t="s">
        <v>165</v>
      </c>
      <c r="B83" s="12" t="s">
        <v>166</v>
      </c>
      <c r="C83" s="4" t="s">
        <v>167</v>
      </c>
      <c r="D83" s="58" t="s">
        <v>24</v>
      </c>
      <c r="E83" s="8">
        <v>6.4100158179965119</v>
      </c>
      <c r="F83" s="8">
        <v>87.65</v>
      </c>
      <c r="G83" s="13">
        <v>0.23300000000000001</v>
      </c>
      <c r="H83" s="66">
        <f t="shared" si="8"/>
        <v>692.74611398963725</v>
      </c>
    </row>
    <row r="84" spans="1:8" ht="12.75" x14ac:dyDescent="0.2">
      <c r="A84" s="27" t="s">
        <v>168</v>
      </c>
      <c r="B84" s="10">
        <v>94273</v>
      </c>
      <c r="C84" s="4" t="s">
        <v>169</v>
      </c>
      <c r="D84" s="58" t="s">
        <v>31</v>
      </c>
      <c r="E84" s="8">
        <v>61.000102142846252</v>
      </c>
      <c r="F84" s="8">
        <v>35.1</v>
      </c>
      <c r="G84" s="13">
        <v>0.23300000000000001</v>
      </c>
      <c r="H84" s="66">
        <f t="shared" si="8"/>
        <v>2639.980720568743</v>
      </c>
    </row>
    <row r="85" spans="1:8" ht="12.75" x14ac:dyDescent="0.2">
      <c r="A85" s="27" t="s">
        <v>170</v>
      </c>
      <c r="B85" s="10">
        <v>94990</v>
      </c>
      <c r="C85" s="4" t="s">
        <v>171</v>
      </c>
      <c r="D85" s="58" t="s">
        <v>24</v>
      </c>
      <c r="E85" s="8">
        <v>1.8099964432318454</v>
      </c>
      <c r="F85" s="8">
        <v>529.85</v>
      </c>
      <c r="G85" s="13">
        <v>0.23300000000000001</v>
      </c>
      <c r="H85" s="66">
        <f t="shared" si="8"/>
        <v>1182.4798168454031</v>
      </c>
    </row>
    <row r="86" spans="1:8" ht="25.5" x14ac:dyDescent="0.2">
      <c r="A86" s="29" t="s">
        <v>172</v>
      </c>
      <c r="B86" s="15">
        <v>94990</v>
      </c>
      <c r="C86" s="4" t="s">
        <v>213</v>
      </c>
      <c r="D86" s="59" t="s">
        <v>24</v>
      </c>
      <c r="E86" s="8">
        <v>0</v>
      </c>
      <c r="F86" s="8">
        <v>529.85</v>
      </c>
      <c r="G86" s="60">
        <v>0.23300000000000001</v>
      </c>
      <c r="H86" s="66">
        <f t="shared" si="8"/>
        <v>0</v>
      </c>
    </row>
    <row r="87" spans="1:8" ht="15" customHeight="1" x14ac:dyDescent="0.2">
      <c r="A87" s="191"/>
      <c r="B87" s="192"/>
      <c r="C87" s="192"/>
      <c r="D87" s="192"/>
      <c r="E87" s="192"/>
      <c r="F87" s="8"/>
      <c r="G87" s="192"/>
      <c r="H87" s="193"/>
    </row>
    <row r="88" spans="1:8" s="128" customFormat="1" ht="17.25" customHeight="1" x14ac:dyDescent="0.2">
      <c r="A88" s="137">
        <v>10</v>
      </c>
      <c r="B88" s="181" t="s">
        <v>173</v>
      </c>
      <c r="C88" s="182"/>
      <c r="D88" s="182"/>
      <c r="E88" s="182"/>
      <c r="F88" s="130"/>
      <c r="G88" s="136"/>
      <c r="H88" s="132">
        <f>SUM(H89:H95)</f>
        <v>23988.876717746789</v>
      </c>
    </row>
    <row r="89" spans="1:8" ht="27.75" customHeight="1" x14ac:dyDescent="0.2">
      <c r="A89" s="32" t="s">
        <v>78</v>
      </c>
      <c r="B89" s="10">
        <v>88415</v>
      </c>
      <c r="C89" s="4" t="s">
        <v>174</v>
      </c>
      <c r="D89" s="6" t="s">
        <v>14</v>
      </c>
      <c r="E89" s="8">
        <v>286.52566798873744</v>
      </c>
      <c r="F89" s="8">
        <v>2.21</v>
      </c>
      <c r="G89" s="13">
        <v>0.23300000000000001</v>
      </c>
      <c r="H89" s="66">
        <f>E89*F89*(1+G89)</f>
        <v>780.76238847255036</v>
      </c>
    </row>
    <row r="90" spans="1:8" ht="25.5" x14ac:dyDescent="0.2">
      <c r="A90" s="31" t="s">
        <v>79</v>
      </c>
      <c r="B90" s="15">
        <v>88487</v>
      </c>
      <c r="C90" s="4" t="s">
        <v>215</v>
      </c>
      <c r="D90" s="14" t="s">
        <v>14</v>
      </c>
      <c r="E90" s="8">
        <v>512.16812978299458</v>
      </c>
      <c r="F90" s="8">
        <v>8.73</v>
      </c>
      <c r="G90" s="60">
        <v>0.23300000000000001</v>
      </c>
      <c r="H90" s="66">
        <f t="shared" ref="H90:H95" si="9">E90*F90*(1+G90)</f>
        <v>5513.0238441158353</v>
      </c>
    </row>
    <row r="91" spans="1:8" ht="25.5" x14ac:dyDescent="0.2">
      <c r="A91" s="31" t="s">
        <v>80</v>
      </c>
      <c r="B91" s="15">
        <v>88487</v>
      </c>
      <c r="C91" s="4" t="s">
        <v>216</v>
      </c>
      <c r="D91" s="14" t="s">
        <v>14</v>
      </c>
      <c r="E91" s="8">
        <v>1193.439922399881</v>
      </c>
      <c r="F91" s="8">
        <v>8.73</v>
      </c>
      <c r="G91" s="60">
        <v>0.23300000000000001</v>
      </c>
      <c r="H91" s="66">
        <f t="shared" si="9"/>
        <v>12846.294734305337</v>
      </c>
    </row>
    <row r="92" spans="1:8" ht="25.5" x14ac:dyDescent="0.2">
      <c r="A92" s="31" t="s">
        <v>81</v>
      </c>
      <c r="B92" s="20" t="s">
        <v>52</v>
      </c>
      <c r="C92" s="4" t="s">
        <v>217</v>
      </c>
      <c r="D92" s="14" t="s">
        <v>14</v>
      </c>
      <c r="E92" s="8">
        <v>146.15975611348827</v>
      </c>
      <c r="F92" s="8">
        <v>15.56</v>
      </c>
      <c r="G92" s="60">
        <v>0.23300000000000001</v>
      </c>
      <c r="H92" s="66">
        <f t="shared" si="9"/>
        <v>2804.1450777202076</v>
      </c>
    </row>
    <row r="93" spans="1:8" ht="38.25" x14ac:dyDescent="0.2">
      <c r="A93" s="31" t="s">
        <v>82</v>
      </c>
      <c r="B93" s="20" t="s">
        <v>55</v>
      </c>
      <c r="C93" s="4" t="s">
        <v>175</v>
      </c>
      <c r="D93" s="14" t="s">
        <v>14</v>
      </c>
      <c r="E93" s="8">
        <v>20.000144247798332</v>
      </c>
      <c r="F93" s="8">
        <v>24.19</v>
      </c>
      <c r="G93" s="60">
        <v>0.23300000000000001</v>
      </c>
      <c r="H93" s="66">
        <f t="shared" si="9"/>
        <v>596.52970237377997</v>
      </c>
    </row>
    <row r="94" spans="1:8" ht="15.75" customHeight="1" x14ac:dyDescent="0.2">
      <c r="A94" s="32" t="s">
        <v>176</v>
      </c>
      <c r="B94" s="10">
        <v>88495</v>
      </c>
      <c r="C94" s="4" t="s">
        <v>177</v>
      </c>
      <c r="D94" s="6" t="s">
        <v>14</v>
      </c>
      <c r="E94" s="8">
        <v>31.263909800003162</v>
      </c>
      <c r="F94" s="8">
        <v>8.57</v>
      </c>
      <c r="G94" s="13">
        <v>0.23300000000000001</v>
      </c>
      <c r="H94" s="66">
        <f t="shared" si="9"/>
        <v>330.35979471377146</v>
      </c>
    </row>
    <row r="95" spans="1:8" ht="15" customHeight="1" x14ac:dyDescent="0.2">
      <c r="A95" s="32" t="s">
        <v>178</v>
      </c>
      <c r="B95" s="10">
        <v>88495</v>
      </c>
      <c r="C95" s="4" t="s">
        <v>179</v>
      </c>
      <c r="D95" s="6" t="s">
        <v>14</v>
      </c>
      <c r="E95" s="8">
        <v>105.78037989187906</v>
      </c>
      <c r="F95" s="8">
        <v>8.57</v>
      </c>
      <c r="G95" s="13">
        <v>0.23300000000000001</v>
      </c>
      <c r="H95" s="66">
        <f t="shared" si="9"/>
        <v>1117.7611760453069</v>
      </c>
    </row>
    <row r="96" spans="1:8" ht="12.75" x14ac:dyDescent="0.2">
      <c r="A96" s="191"/>
      <c r="B96" s="192"/>
      <c r="C96" s="192"/>
      <c r="D96" s="192"/>
      <c r="E96" s="192"/>
      <c r="F96" s="8"/>
      <c r="G96" s="192"/>
      <c r="H96" s="193"/>
    </row>
    <row r="97" spans="1:8" s="128" customFormat="1" ht="18.75" customHeight="1" x14ac:dyDescent="0.2">
      <c r="A97" s="133">
        <v>11</v>
      </c>
      <c r="B97" s="210" t="s">
        <v>63</v>
      </c>
      <c r="C97" s="209"/>
      <c r="D97" s="209"/>
      <c r="E97" s="209"/>
      <c r="F97" s="211"/>
      <c r="G97" s="136"/>
      <c r="H97" s="132">
        <f>H98+H119+H124+H132</f>
        <v>24419.648366021815</v>
      </c>
    </row>
    <row r="98" spans="1:8" ht="16.5" customHeight="1" x14ac:dyDescent="0.2">
      <c r="A98" s="33" t="s">
        <v>84</v>
      </c>
      <c r="B98" s="212" t="s">
        <v>65</v>
      </c>
      <c r="C98" s="213"/>
      <c r="D98" s="213"/>
      <c r="E98" s="213"/>
      <c r="F98" s="214"/>
      <c r="G98" s="22"/>
      <c r="H98" s="30">
        <f>SUM(H99:H118)</f>
        <v>16252.869236006145</v>
      </c>
    </row>
    <row r="99" spans="1:8" ht="25.5" x14ac:dyDescent="0.2">
      <c r="A99" s="107">
        <v>40544</v>
      </c>
      <c r="B99" s="15">
        <v>72739</v>
      </c>
      <c r="C99" s="20" t="s">
        <v>180</v>
      </c>
      <c r="D99" s="14" t="s">
        <v>16</v>
      </c>
      <c r="E99" s="17">
        <v>0</v>
      </c>
      <c r="F99" s="8">
        <v>399.84</v>
      </c>
      <c r="G99" s="60">
        <v>0.23300000000000001</v>
      </c>
      <c r="H99" s="66">
        <f>E99*F99*(1+G99)</f>
        <v>0</v>
      </c>
    </row>
    <row r="100" spans="1:8" ht="12.75" x14ac:dyDescent="0.2">
      <c r="A100" s="107">
        <v>40545</v>
      </c>
      <c r="B100" s="4" t="s">
        <v>181</v>
      </c>
      <c r="C100" s="4" t="s">
        <v>182</v>
      </c>
      <c r="D100" s="6" t="s">
        <v>16</v>
      </c>
      <c r="E100" s="17">
        <v>5.0000028076919847</v>
      </c>
      <c r="F100" s="8">
        <v>474.83</v>
      </c>
      <c r="G100" s="13">
        <v>0.23300000000000001</v>
      </c>
      <c r="H100" s="66">
        <f t="shared" ref="H100:H118" si="10">E100*F100*(1+G100)</f>
        <v>2927.3285938064828</v>
      </c>
    </row>
    <row r="101" spans="1:8" ht="12.75" x14ac:dyDescent="0.2">
      <c r="A101" s="107">
        <v>40546</v>
      </c>
      <c r="B101" s="10">
        <v>86901</v>
      </c>
      <c r="C101" s="4" t="s">
        <v>183</v>
      </c>
      <c r="D101" s="6" t="s">
        <v>16</v>
      </c>
      <c r="E101" s="17">
        <v>7.0000392100727113</v>
      </c>
      <c r="F101" s="8">
        <v>101.96</v>
      </c>
      <c r="G101" s="13">
        <v>0.23300000000000001</v>
      </c>
      <c r="H101" s="66">
        <f t="shared" si="10"/>
        <v>880.0216893601638</v>
      </c>
    </row>
    <row r="102" spans="1:8" ht="12.75" x14ac:dyDescent="0.2">
      <c r="A102" s="107">
        <v>40547</v>
      </c>
      <c r="B102" s="10">
        <v>86904</v>
      </c>
      <c r="C102" s="4" t="s">
        <v>184</v>
      </c>
      <c r="D102" s="6" t="s">
        <v>16</v>
      </c>
      <c r="E102" s="17">
        <v>3.0000056787692357</v>
      </c>
      <c r="F102" s="8">
        <v>90.68</v>
      </c>
      <c r="G102" s="13">
        <v>0.23300000000000001</v>
      </c>
      <c r="H102" s="66">
        <f t="shared" si="10"/>
        <v>335.42595493432941</v>
      </c>
    </row>
    <row r="103" spans="1:8" ht="12.75" x14ac:dyDescent="0.2">
      <c r="A103" s="107">
        <v>40548</v>
      </c>
      <c r="B103" s="10">
        <v>36204</v>
      </c>
      <c r="C103" s="4" t="s">
        <v>66</v>
      </c>
      <c r="D103" s="6" t="s">
        <v>16</v>
      </c>
      <c r="E103" s="17">
        <v>7.9999815617227679</v>
      </c>
      <c r="F103" s="8">
        <v>153.4</v>
      </c>
      <c r="G103" s="13">
        <v>0.23300000000000001</v>
      </c>
      <c r="H103" s="66">
        <f t="shared" si="10"/>
        <v>1513.1341125436802</v>
      </c>
    </row>
    <row r="104" spans="1:8" ht="12.75" x14ac:dyDescent="0.2">
      <c r="A104" s="107">
        <v>40549</v>
      </c>
      <c r="B104" s="10">
        <v>36081</v>
      </c>
      <c r="C104" s="4" t="s">
        <v>67</v>
      </c>
      <c r="D104" s="6" t="s">
        <v>16</v>
      </c>
      <c r="E104" s="17">
        <v>4.0000187485889862</v>
      </c>
      <c r="F104" s="8">
        <v>181.66</v>
      </c>
      <c r="G104" s="13">
        <v>0.23300000000000001</v>
      </c>
      <c r="H104" s="66">
        <f t="shared" si="10"/>
        <v>895.95131943607669</v>
      </c>
    </row>
    <row r="105" spans="1:8" ht="12.75" x14ac:dyDescent="0.2">
      <c r="A105" s="107">
        <v>40550</v>
      </c>
      <c r="B105" s="10">
        <v>86906</v>
      </c>
      <c r="C105" s="4" t="s">
        <v>185</v>
      </c>
      <c r="D105" s="6" t="s">
        <v>16</v>
      </c>
      <c r="E105" s="17">
        <v>9.9999359054844614</v>
      </c>
      <c r="F105" s="8">
        <v>53.74</v>
      </c>
      <c r="G105" s="13">
        <v>0.23300000000000001</v>
      </c>
      <c r="H105" s="66">
        <f t="shared" si="10"/>
        <v>662.60995300638626</v>
      </c>
    </row>
    <row r="106" spans="1:8" ht="12.75" x14ac:dyDescent="0.2">
      <c r="A106" s="107">
        <v>40551</v>
      </c>
      <c r="B106" s="10">
        <v>86912</v>
      </c>
      <c r="C106" s="4" t="s">
        <v>186</v>
      </c>
      <c r="D106" s="6" t="s">
        <v>16</v>
      </c>
      <c r="E106" s="17">
        <v>2.000068651851624</v>
      </c>
      <c r="F106" s="8">
        <v>45.49</v>
      </c>
      <c r="G106" s="13">
        <v>0.23300000000000001</v>
      </c>
      <c r="H106" s="66">
        <f t="shared" si="10"/>
        <v>112.18219062537658</v>
      </c>
    </row>
    <row r="107" spans="1:8" ht="12.75" x14ac:dyDescent="0.2">
      <c r="A107" s="107">
        <v>40552</v>
      </c>
      <c r="B107" s="10">
        <v>99635</v>
      </c>
      <c r="C107" s="4" t="s">
        <v>187</v>
      </c>
      <c r="D107" s="6" t="s">
        <v>16</v>
      </c>
      <c r="E107" s="17">
        <v>2.000002408273271</v>
      </c>
      <c r="F107" s="8">
        <v>188.07</v>
      </c>
      <c r="G107" s="13">
        <v>0.23300000000000001</v>
      </c>
      <c r="H107" s="66">
        <f t="shared" si="10"/>
        <v>463.78117845523536</v>
      </c>
    </row>
    <row r="108" spans="1:8" ht="38.25" x14ac:dyDescent="0.2">
      <c r="A108" s="34">
        <v>40189</v>
      </c>
      <c r="B108" s="10">
        <v>21112</v>
      </c>
      <c r="C108" s="4" t="s">
        <v>188</v>
      </c>
      <c r="D108" s="6" t="s">
        <v>189</v>
      </c>
      <c r="E108" s="17">
        <v>5.0000068631007526</v>
      </c>
      <c r="F108" s="8">
        <v>140.02000000000001</v>
      </c>
      <c r="G108" s="13">
        <v>0.23300000000000001</v>
      </c>
      <c r="H108" s="66">
        <f t="shared" si="10"/>
        <v>863.224484877696</v>
      </c>
    </row>
    <row r="109" spans="1:8" ht="12.75" x14ac:dyDescent="0.2">
      <c r="A109" s="34">
        <v>40554</v>
      </c>
      <c r="B109" s="10">
        <v>37401</v>
      </c>
      <c r="C109" s="4" t="s">
        <v>190</v>
      </c>
      <c r="D109" s="6" t="s">
        <v>16</v>
      </c>
      <c r="E109" s="17">
        <v>6.0000542697037265</v>
      </c>
      <c r="F109" s="8">
        <v>61.58</v>
      </c>
      <c r="G109" s="13">
        <v>0.23300000000000001</v>
      </c>
      <c r="H109" s="66">
        <f t="shared" si="10"/>
        <v>455.5729605976623</v>
      </c>
    </row>
    <row r="110" spans="1:8" ht="12.75" x14ac:dyDescent="0.2">
      <c r="A110" s="34">
        <v>40919</v>
      </c>
      <c r="B110" s="10">
        <v>37400</v>
      </c>
      <c r="C110" s="4" t="s">
        <v>191</v>
      </c>
      <c r="D110" s="6" t="s">
        <v>16</v>
      </c>
      <c r="E110" s="17">
        <v>10.00003755017036</v>
      </c>
      <c r="F110" s="8">
        <v>61.58</v>
      </c>
      <c r="G110" s="13">
        <v>0.23300000000000001</v>
      </c>
      <c r="H110" s="66">
        <f t="shared" si="10"/>
        <v>759.28425111459217</v>
      </c>
    </row>
    <row r="111" spans="1:8" ht="12.75" x14ac:dyDescent="0.2">
      <c r="A111" s="34">
        <v>41285</v>
      </c>
      <c r="B111" s="10">
        <v>95547</v>
      </c>
      <c r="C111" s="4" t="s">
        <v>68</v>
      </c>
      <c r="D111" s="6" t="s">
        <v>16</v>
      </c>
      <c r="E111" s="17">
        <v>6.0000697162779142</v>
      </c>
      <c r="F111" s="8">
        <v>66.37</v>
      </c>
      <c r="G111" s="13">
        <v>0.23300000000000001</v>
      </c>
      <c r="H111" s="66">
        <f t="shared" si="10"/>
        <v>491.01096517652729</v>
      </c>
    </row>
    <row r="112" spans="1:8" ht="38.25" x14ac:dyDescent="0.2">
      <c r="A112" s="34">
        <v>41650</v>
      </c>
      <c r="B112" s="10">
        <v>11692</v>
      </c>
      <c r="C112" s="4" t="s">
        <v>192</v>
      </c>
      <c r="D112" s="6" t="s">
        <v>14</v>
      </c>
      <c r="E112" s="17">
        <v>0.75</v>
      </c>
      <c r="F112" s="8">
        <v>384.9</v>
      </c>
      <c r="G112" s="13">
        <v>0.23300000000000001</v>
      </c>
      <c r="H112" s="66">
        <f t="shared" si="10"/>
        <v>355.93627499999997</v>
      </c>
    </row>
    <row r="113" spans="1:8" ht="25.5" x14ac:dyDescent="0.2">
      <c r="A113" s="34">
        <v>42015</v>
      </c>
      <c r="B113" s="10">
        <v>11692</v>
      </c>
      <c r="C113" s="4" t="s">
        <v>193</v>
      </c>
      <c r="D113" s="6" t="s">
        <v>14</v>
      </c>
      <c r="E113" s="17">
        <v>1.65</v>
      </c>
      <c r="F113" s="8">
        <v>384.9</v>
      </c>
      <c r="G113" s="13">
        <v>0.23300000000000001</v>
      </c>
      <c r="H113" s="66">
        <f t="shared" si="10"/>
        <v>783.05980499999998</v>
      </c>
    </row>
    <row r="114" spans="1:8" ht="25.5" x14ac:dyDescent="0.2">
      <c r="A114" s="34">
        <v>42380</v>
      </c>
      <c r="B114" s="10">
        <v>11692</v>
      </c>
      <c r="C114" s="4" t="s">
        <v>194</v>
      </c>
      <c r="D114" s="6" t="s">
        <v>14</v>
      </c>
      <c r="E114" s="17">
        <v>1.65</v>
      </c>
      <c r="F114" s="8">
        <v>384.9</v>
      </c>
      <c r="G114" s="13">
        <v>0.23300000000000001</v>
      </c>
      <c r="H114" s="66">
        <f t="shared" si="10"/>
        <v>783.05980499999998</v>
      </c>
    </row>
    <row r="115" spans="1:8" ht="12.75" x14ac:dyDescent="0.2">
      <c r="A115" s="34">
        <v>42746</v>
      </c>
      <c r="B115" s="10">
        <v>37590</v>
      </c>
      <c r="C115" s="4" t="s">
        <v>195</v>
      </c>
      <c r="D115" s="6" t="s">
        <v>16</v>
      </c>
      <c r="E115" s="17">
        <v>10.000129637590581</v>
      </c>
      <c r="F115" s="8">
        <v>23.11</v>
      </c>
      <c r="G115" s="13">
        <v>0.23300000000000001</v>
      </c>
      <c r="H115" s="66">
        <f t="shared" si="10"/>
        <v>284.94999397517768</v>
      </c>
    </row>
    <row r="116" spans="1:8" ht="12.75" x14ac:dyDescent="0.2">
      <c r="A116" s="34">
        <v>43111</v>
      </c>
      <c r="B116" s="10">
        <v>39961</v>
      </c>
      <c r="C116" s="4" t="s">
        <v>196</v>
      </c>
      <c r="D116" s="6" t="s">
        <v>16</v>
      </c>
      <c r="E116" s="17">
        <v>2.0003961582158434</v>
      </c>
      <c r="F116" s="8">
        <v>9.8000000000000007</v>
      </c>
      <c r="G116" s="13">
        <v>0.23300000000000001</v>
      </c>
      <c r="H116" s="66">
        <f t="shared" si="10"/>
        <v>24.171586938185325</v>
      </c>
    </row>
    <row r="117" spans="1:8" ht="12.75" x14ac:dyDescent="0.2">
      <c r="A117" s="34">
        <v>43476</v>
      </c>
      <c r="B117" s="10" t="s">
        <v>295</v>
      </c>
      <c r="C117" s="4" t="s">
        <v>197</v>
      </c>
      <c r="D117" s="6" t="s">
        <v>14</v>
      </c>
      <c r="E117" s="17">
        <v>8.0999985126823972</v>
      </c>
      <c r="F117" s="8">
        <v>344.59</v>
      </c>
      <c r="G117" s="13">
        <v>0.23300000000000001</v>
      </c>
      <c r="H117" s="66">
        <f t="shared" si="10"/>
        <v>3441.5230750692849</v>
      </c>
    </row>
    <row r="118" spans="1:8" ht="12.75" x14ac:dyDescent="0.2">
      <c r="A118" s="34">
        <v>43841</v>
      </c>
      <c r="B118" s="10">
        <v>86876</v>
      </c>
      <c r="C118" s="4" t="s">
        <v>198</v>
      </c>
      <c r="D118" s="6" t="s">
        <v>16</v>
      </c>
      <c r="E118" s="17">
        <v>0.9999804713278021</v>
      </c>
      <c r="F118" s="8">
        <v>178.95</v>
      </c>
      <c r="G118" s="13">
        <v>0.23300000000000001</v>
      </c>
      <c r="H118" s="66">
        <f t="shared" si="10"/>
        <v>220.64104108928785</v>
      </c>
    </row>
    <row r="119" spans="1:8" ht="12.75" x14ac:dyDescent="0.2">
      <c r="A119" s="33" t="s">
        <v>85</v>
      </c>
      <c r="B119" s="189" t="s">
        <v>70</v>
      </c>
      <c r="C119" s="190"/>
      <c r="D119" s="190"/>
      <c r="E119" s="190"/>
      <c r="F119" s="195"/>
      <c r="G119" s="22"/>
      <c r="H119" s="30">
        <f>SUM(H120:H123)</f>
        <v>232.69068562477403</v>
      </c>
    </row>
    <row r="120" spans="1:8" ht="12.75" x14ac:dyDescent="0.2">
      <c r="A120" s="34">
        <v>40575</v>
      </c>
      <c r="B120" s="10">
        <v>91785</v>
      </c>
      <c r="C120" s="4" t="s">
        <v>71</v>
      </c>
      <c r="D120" s="6" t="s">
        <v>31</v>
      </c>
      <c r="E120" s="8">
        <v>0</v>
      </c>
      <c r="F120" s="8">
        <v>31.01</v>
      </c>
      <c r="G120" s="13">
        <v>0.23300000000000001</v>
      </c>
      <c r="H120" s="66">
        <f>E120*F120*(1+G120)</f>
        <v>0</v>
      </c>
    </row>
    <row r="121" spans="1:8" ht="12.75" x14ac:dyDescent="0.2">
      <c r="A121" s="34">
        <v>40576</v>
      </c>
      <c r="B121" s="10">
        <v>91788</v>
      </c>
      <c r="C121" s="4" t="s">
        <v>72</v>
      </c>
      <c r="D121" s="6" t="s">
        <v>31</v>
      </c>
      <c r="E121" s="8">
        <v>0</v>
      </c>
      <c r="F121" s="8">
        <v>25.72</v>
      </c>
      <c r="G121" s="13">
        <v>0.23300000000000001</v>
      </c>
      <c r="H121" s="66">
        <f t="shared" ref="H121:H123" si="11">E121*F121*(1+G121)</f>
        <v>0</v>
      </c>
    </row>
    <row r="122" spans="1:8" ht="12.75" x14ac:dyDescent="0.2">
      <c r="A122" s="34">
        <v>40577</v>
      </c>
      <c r="B122" s="10">
        <v>86884</v>
      </c>
      <c r="C122" s="4" t="s">
        <v>73</v>
      </c>
      <c r="D122" s="6" t="s">
        <v>16</v>
      </c>
      <c r="E122" s="8">
        <v>9.9999986703811405</v>
      </c>
      <c r="F122" s="8">
        <v>6.49</v>
      </c>
      <c r="G122" s="13">
        <v>0.23300000000000001</v>
      </c>
      <c r="H122" s="66">
        <f t="shared" si="11"/>
        <v>80.021689360163862</v>
      </c>
    </row>
    <row r="123" spans="1:8" ht="12.75" x14ac:dyDescent="0.2">
      <c r="A123" s="34">
        <v>40578</v>
      </c>
      <c r="B123" s="10">
        <v>89986</v>
      </c>
      <c r="C123" s="4" t="s">
        <v>199</v>
      </c>
      <c r="D123" s="6" t="s">
        <v>16</v>
      </c>
      <c r="E123" s="8">
        <v>1.9999860649116163</v>
      </c>
      <c r="F123" s="8">
        <v>61.91</v>
      </c>
      <c r="G123" s="13">
        <v>0.23300000000000001</v>
      </c>
      <c r="H123" s="66">
        <f t="shared" si="11"/>
        <v>152.66899626461017</v>
      </c>
    </row>
    <row r="124" spans="1:8" ht="15" customHeight="1" x14ac:dyDescent="0.2">
      <c r="A124" s="33" t="s">
        <v>200</v>
      </c>
      <c r="B124" s="212" t="s">
        <v>75</v>
      </c>
      <c r="C124" s="214"/>
      <c r="D124" s="22"/>
      <c r="E124" s="22"/>
      <c r="F124" s="195"/>
      <c r="G124" s="22"/>
      <c r="H124" s="30">
        <f>SUM(H125:H131)</f>
        <v>1346.8972165321125</v>
      </c>
    </row>
    <row r="125" spans="1:8" ht="12.75" x14ac:dyDescent="0.2">
      <c r="A125" s="34">
        <v>40603</v>
      </c>
      <c r="B125" s="10">
        <v>91795</v>
      </c>
      <c r="C125" s="4" t="s">
        <v>76</v>
      </c>
      <c r="D125" s="6" t="s">
        <v>31</v>
      </c>
      <c r="E125" s="8">
        <v>0</v>
      </c>
      <c r="F125" s="8">
        <v>44.65</v>
      </c>
      <c r="G125" s="13">
        <v>0.23300000000000001</v>
      </c>
      <c r="H125" s="66">
        <f>E125*F125*(1+G125)</f>
        <v>0</v>
      </c>
    </row>
    <row r="126" spans="1:8" ht="12.75" x14ac:dyDescent="0.2">
      <c r="A126" s="34">
        <v>40604</v>
      </c>
      <c r="B126" s="10">
        <v>91793</v>
      </c>
      <c r="C126" s="4" t="s">
        <v>77</v>
      </c>
      <c r="D126" s="6" t="s">
        <v>31</v>
      </c>
      <c r="E126" s="8">
        <v>0</v>
      </c>
      <c r="F126" s="8">
        <v>59.59</v>
      </c>
      <c r="G126" s="13">
        <v>0.23300000000000001</v>
      </c>
      <c r="H126" s="66">
        <f t="shared" ref="H126:H130" si="12">E126*F126*(1+G126)</f>
        <v>0</v>
      </c>
    </row>
    <row r="127" spans="1:8" ht="12.75" x14ac:dyDescent="0.2">
      <c r="A127" s="34">
        <v>40605</v>
      </c>
      <c r="B127" s="10">
        <v>86881</v>
      </c>
      <c r="C127" s="4" t="s">
        <v>201</v>
      </c>
      <c r="D127" s="6" t="s">
        <v>16</v>
      </c>
      <c r="E127" s="8">
        <v>7.0000283675817938</v>
      </c>
      <c r="F127" s="8">
        <v>145.86000000000001</v>
      </c>
      <c r="G127" s="13">
        <v>0.23300000000000001</v>
      </c>
      <c r="H127" s="66">
        <f t="shared" si="12"/>
        <v>1258.9227617785277</v>
      </c>
    </row>
    <row r="128" spans="1:8" ht="12.75" x14ac:dyDescent="0.2">
      <c r="A128" s="34">
        <v>40606</v>
      </c>
      <c r="B128" s="10">
        <v>86882</v>
      </c>
      <c r="C128" s="4" t="s">
        <v>202</v>
      </c>
      <c r="D128" s="6" t="s">
        <v>16</v>
      </c>
      <c r="E128" s="8">
        <v>4.9999945867063129</v>
      </c>
      <c r="F128" s="8">
        <v>14.27</v>
      </c>
      <c r="G128" s="13">
        <v>0.23300000000000001</v>
      </c>
      <c r="H128" s="66">
        <f t="shared" si="12"/>
        <v>87.974454753584766</v>
      </c>
    </row>
    <row r="129" spans="1:8" ht="12.75" x14ac:dyDescent="0.2">
      <c r="A129" s="34">
        <v>40607</v>
      </c>
      <c r="B129" s="21">
        <v>89710</v>
      </c>
      <c r="C129" s="4" t="s">
        <v>218</v>
      </c>
      <c r="D129" s="12" t="s">
        <v>16</v>
      </c>
      <c r="E129" s="8">
        <v>0</v>
      </c>
      <c r="F129" s="8">
        <v>7.65</v>
      </c>
      <c r="G129" s="13">
        <v>0.23300000000000001</v>
      </c>
      <c r="H129" s="66">
        <f t="shared" si="12"/>
        <v>0</v>
      </c>
    </row>
    <row r="130" spans="1:8" ht="12.75" x14ac:dyDescent="0.2">
      <c r="A130" s="34">
        <v>40608</v>
      </c>
      <c r="B130" s="21">
        <v>3279</v>
      </c>
      <c r="C130" s="4" t="s">
        <v>219</v>
      </c>
      <c r="D130" s="12" t="s">
        <v>16</v>
      </c>
      <c r="E130" s="8">
        <v>0</v>
      </c>
      <c r="F130" s="8">
        <v>99.34</v>
      </c>
      <c r="G130" s="13">
        <v>0.23300000000000001</v>
      </c>
      <c r="H130" s="66">
        <f t="shared" si="12"/>
        <v>0</v>
      </c>
    </row>
    <row r="131" spans="1:8" ht="12.75" x14ac:dyDescent="0.2">
      <c r="A131" s="34">
        <v>40609</v>
      </c>
      <c r="B131" s="21">
        <v>98110</v>
      </c>
      <c r="C131" s="4" t="s">
        <v>220</v>
      </c>
      <c r="D131" s="12" t="s">
        <v>16</v>
      </c>
      <c r="E131" s="8">
        <v>0</v>
      </c>
      <c r="F131" s="8">
        <v>318.99</v>
      </c>
      <c r="G131" s="13">
        <v>0.23300000000000001</v>
      </c>
      <c r="H131" s="66">
        <f>E131*F131*(1+G131)</f>
        <v>0</v>
      </c>
    </row>
    <row r="132" spans="1:8" ht="12.75" customHeight="1" x14ac:dyDescent="0.2">
      <c r="A132" s="33" t="s">
        <v>221</v>
      </c>
      <c r="B132" s="189" t="s">
        <v>222</v>
      </c>
      <c r="C132" s="190"/>
      <c r="D132" s="190"/>
      <c r="E132" s="190"/>
      <c r="F132" s="195"/>
      <c r="G132" s="22"/>
      <c r="H132" s="30">
        <f>SUM(H133:H139)</f>
        <v>6587.1912278587788</v>
      </c>
    </row>
    <row r="133" spans="1:8" ht="12.75" x14ac:dyDescent="0.2">
      <c r="A133" s="34">
        <v>40634</v>
      </c>
      <c r="B133" s="21">
        <v>89578</v>
      </c>
      <c r="C133" s="4" t="s">
        <v>223</v>
      </c>
      <c r="D133" s="58" t="s">
        <v>31</v>
      </c>
      <c r="E133" s="8">
        <v>12.00013724282522</v>
      </c>
      <c r="F133" s="8">
        <v>24.88</v>
      </c>
      <c r="G133" s="13">
        <v>0.23300000000000001</v>
      </c>
      <c r="H133" s="66">
        <f>E133*F133*(1+G133)</f>
        <v>368.128690203639</v>
      </c>
    </row>
    <row r="134" spans="1:8" ht="12.75" x14ac:dyDescent="0.2">
      <c r="A134" s="34">
        <v>40635</v>
      </c>
      <c r="B134" s="21">
        <v>89580</v>
      </c>
      <c r="C134" s="4" t="s">
        <v>224</v>
      </c>
      <c r="D134" s="58" t="s">
        <v>31</v>
      </c>
      <c r="E134" s="8">
        <v>12.000073461889421</v>
      </c>
      <c r="F134" s="8">
        <v>48.59</v>
      </c>
      <c r="G134" s="13">
        <v>0.23300000000000001</v>
      </c>
      <c r="H134" s="66">
        <f t="shared" ref="H134:H139" si="13">E134*F134*(1+G134)</f>
        <v>718.94204120978441</v>
      </c>
    </row>
    <row r="135" spans="1:8" ht="12.75" x14ac:dyDescent="0.2">
      <c r="A135" s="34">
        <v>40636</v>
      </c>
      <c r="B135" s="21">
        <v>89512</v>
      </c>
      <c r="C135" s="4" t="s">
        <v>225</v>
      </c>
      <c r="D135" s="58" t="s">
        <v>31</v>
      </c>
      <c r="E135" s="8">
        <v>54.259900446627718</v>
      </c>
      <c r="F135" s="8">
        <v>38.479999999999997</v>
      </c>
      <c r="G135" s="13">
        <v>0.23300000000000001</v>
      </c>
      <c r="H135" s="66">
        <f t="shared" si="13"/>
        <v>2574.4065550066271</v>
      </c>
    </row>
    <row r="136" spans="1:8" ht="12.75" x14ac:dyDescent="0.2">
      <c r="A136" s="34">
        <v>40637</v>
      </c>
      <c r="B136" s="21">
        <v>89512</v>
      </c>
      <c r="C136" s="4" t="s">
        <v>226</v>
      </c>
      <c r="D136" s="58" t="s">
        <v>31</v>
      </c>
      <c r="E136" s="8">
        <v>25.999998144902804</v>
      </c>
      <c r="F136" s="8">
        <v>41.36</v>
      </c>
      <c r="G136" s="13">
        <v>0.23300000000000001</v>
      </c>
      <c r="H136" s="66">
        <f t="shared" si="13"/>
        <v>1325.9187853958308</v>
      </c>
    </row>
    <row r="137" spans="1:8" ht="12.75" x14ac:dyDescent="0.2">
      <c r="A137" s="34">
        <v>40638</v>
      </c>
      <c r="B137" s="21">
        <v>83446</v>
      </c>
      <c r="C137" s="4" t="s">
        <v>227</v>
      </c>
      <c r="D137" s="12" t="s">
        <v>16</v>
      </c>
      <c r="E137" s="8">
        <v>4.000018276622054</v>
      </c>
      <c r="F137" s="8">
        <v>134.5</v>
      </c>
      <c r="G137" s="13">
        <v>0.23300000000000001</v>
      </c>
      <c r="H137" s="66">
        <f t="shared" si="13"/>
        <v>663.35703096758652</v>
      </c>
    </row>
    <row r="138" spans="1:8" ht="12.75" x14ac:dyDescent="0.2">
      <c r="A138" s="34">
        <v>40639</v>
      </c>
      <c r="B138" s="21">
        <v>83623</v>
      </c>
      <c r="C138" s="4" t="s">
        <v>228</v>
      </c>
      <c r="D138" s="58" t="s">
        <v>31</v>
      </c>
      <c r="E138" s="8">
        <v>1.1999840469952296</v>
      </c>
      <c r="F138" s="8">
        <v>213.95</v>
      </c>
      <c r="G138" s="13">
        <v>0.23300000000000001</v>
      </c>
      <c r="H138" s="66">
        <f t="shared" si="13"/>
        <v>316.55621159175803</v>
      </c>
    </row>
    <row r="139" spans="1:8" ht="12.75" x14ac:dyDescent="0.2">
      <c r="A139" s="34">
        <v>40640</v>
      </c>
      <c r="B139" s="6" t="s">
        <v>229</v>
      </c>
      <c r="C139" s="4" t="s">
        <v>230</v>
      </c>
      <c r="D139" s="12" t="s">
        <v>16</v>
      </c>
      <c r="E139" s="8">
        <v>3.0000169072681322</v>
      </c>
      <c r="F139" s="8">
        <v>167.58</v>
      </c>
      <c r="G139" s="13">
        <v>0.23300000000000001</v>
      </c>
      <c r="H139" s="66">
        <f t="shared" si="13"/>
        <v>619.88191348355224</v>
      </c>
    </row>
    <row r="140" spans="1:8" ht="12.75" x14ac:dyDescent="0.2">
      <c r="A140" s="114"/>
      <c r="B140" s="115"/>
      <c r="C140" s="115"/>
      <c r="D140" s="115"/>
      <c r="E140" s="115"/>
      <c r="F140" s="8"/>
      <c r="G140" s="115"/>
      <c r="H140" s="116"/>
    </row>
    <row r="141" spans="1:8" s="128" customFormat="1" ht="18" customHeight="1" x14ac:dyDescent="0.2">
      <c r="A141" s="138" t="s">
        <v>231</v>
      </c>
      <c r="B141" s="181" t="s">
        <v>232</v>
      </c>
      <c r="C141" s="182"/>
      <c r="D141" s="182"/>
      <c r="E141" s="182"/>
      <c r="F141" s="130"/>
      <c r="G141" s="136"/>
      <c r="H141" s="139">
        <f>SUM(H142:H175)</f>
        <v>27270.764549945776</v>
      </c>
    </row>
    <row r="142" spans="1:8" ht="12.75" x14ac:dyDescent="0.2">
      <c r="A142" s="32" t="s">
        <v>233</v>
      </c>
      <c r="B142" s="21">
        <v>39244</v>
      </c>
      <c r="C142" s="4" t="s">
        <v>234</v>
      </c>
      <c r="D142" s="58" t="s">
        <v>31</v>
      </c>
      <c r="E142" s="8">
        <v>100.00142191669092</v>
      </c>
      <c r="F142" s="8">
        <v>1.92</v>
      </c>
      <c r="G142" s="13">
        <v>0.23300000000000001</v>
      </c>
      <c r="H142" s="66">
        <f>E142*F142*(1+G142)</f>
        <v>236.7393661886974</v>
      </c>
    </row>
    <row r="143" spans="1:8" ht="12.75" x14ac:dyDescent="0.2">
      <c r="A143" s="32" t="s">
        <v>235</v>
      </c>
      <c r="B143" s="21">
        <v>39243</v>
      </c>
      <c r="C143" s="4" t="s">
        <v>236</v>
      </c>
      <c r="D143" s="58" t="s">
        <v>31</v>
      </c>
      <c r="E143" s="8">
        <v>117.00135609738474</v>
      </c>
      <c r="F143" s="8">
        <v>1.42</v>
      </c>
      <c r="G143" s="13">
        <v>0.23300000000000001</v>
      </c>
      <c r="H143" s="66">
        <f t="shared" ref="H143:H175" si="14">E143*F143*(1+G143)</f>
        <v>204.85299433666708</v>
      </c>
    </row>
    <row r="144" spans="1:8" ht="12.75" x14ac:dyDescent="0.2">
      <c r="A144" s="32" t="s">
        <v>237</v>
      </c>
      <c r="B144" s="21">
        <v>993</v>
      </c>
      <c r="C144" s="4" t="s">
        <v>238</v>
      </c>
      <c r="D144" s="58" t="s">
        <v>31</v>
      </c>
      <c r="E144" s="8">
        <v>300.0032477684785</v>
      </c>
      <c r="F144" s="8">
        <v>1.2</v>
      </c>
      <c r="G144" s="13">
        <v>0.23300000000000001</v>
      </c>
      <c r="H144" s="66">
        <f t="shared" si="14"/>
        <v>443.88480539824076</v>
      </c>
    </row>
    <row r="145" spans="1:8" ht="12.75" x14ac:dyDescent="0.2">
      <c r="A145" s="32" t="s">
        <v>239</v>
      </c>
      <c r="B145" s="21">
        <v>1022</v>
      </c>
      <c r="C145" s="4" t="s">
        <v>240</v>
      </c>
      <c r="D145" s="58" t="s">
        <v>31</v>
      </c>
      <c r="E145" s="8">
        <v>549.99852992664728</v>
      </c>
      <c r="F145" s="8">
        <v>1.66</v>
      </c>
      <c r="G145" s="13">
        <v>0.23300000000000001</v>
      </c>
      <c r="H145" s="66">
        <f t="shared" si="14"/>
        <v>1125.7259910832631</v>
      </c>
    </row>
    <row r="146" spans="1:8" ht="12.75" x14ac:dyDescent="0.2">
      <c r="A146" s="32" t="s">
        <v>241</v>
      </c>
      <c r="B146" s="21">
        <v>1021</v>
      </c>
      <c r="C146" s="4" t="s">
        <v>242</v>
      </c>
      <c r="D146" s="58" t="s">
        <v>31</v>
      </c>
      <c r="E146" s="8">
        <v>180.00027218595937</v>
      </c>
      <c r="F146" s="8">
        <v>2.39</v>
      </c>
      <c r="G146" s="13">
        <v>0.23300000000000001</v>
      </c>
      <c r="H146" s="66">
        <f t="shared" si="14"/>
        <v>530.43740209663815</v>
      </c>
    </row>
    <row r="147" spans="1:8" ht="12.75" x14ac:dyDescent="0.2">
      <c r="A147" s="32" t="s">
        <v>243</v>
      </c>
      <c r="B147" s="21">
        <v>1020</v>
      </c>
      <c r="C147" s="4" t="s">
        <v>244</v>
      </c>
      <c r="D147" s="58" t="s">
        <v>31</v>
      </c>
      <c r="E147" s="8">
        <v>19.999309223149371</v>
      </c>
      <c r="F147" s="8">
        <v>5.23</v>
      </c>
      <c r="G147" s="13">
        <v>0.23300000000000001</v>
      </c>
      <c r="H147" s="66">
        <f t="shared" si="14"/>
        <v>128.96734546330885</v>
      </c>
    </row>
    <row r="148" spans="1:8" ht="12.75" x14ac:dyDescent="0.2">
      <c r="A148" s="32" t="s">
        <v>245</v>
      </c>
      <c r="B148" s="21">
        <v>13393</v>
      </c>
      <c r="C148" s="4" t="s">
        <v>246</v>
      </c>
      <c r="D148" s="12" t="s">
        <v>16</v>
      </c>
      <c r="E148" s="8">
        <v>0.99997716166418882</v>
      </c>
      <c r="F148" s="8">
        <v>186.29</v>
      </c>
      <c r="G148" s="13">
        <v>0.23300000000000001</v>
      </c>
      <c r="H148" s="66">
        <f t="shared" si="14"/>
        <v>229.690324135438</v>
      </c>
    </row>
    <row r="149" spans="1:8" ht="12.75" x14ac:dyDescent="0.2">
      <c r="A149" s="32" t="s">
        <v>247</v>
      </c>
      <c r="B149" s="21">
        <v>2370</v>
      </c>
      <c r="C149" s="4" t="s">
        <v>248</v>
      </c>
      <c r="D149" s="12" t="s">
        <v>16</v>
      </c>
      <c r="E149" s="8">
        <v>5.9995800771318395</v>
      </c>
      <c r="F149" s="8">
        <v>10.85</v>
      </c>
      <c r="G149" s="13">
        <v>0.23300000000000001</v>
      </c>
      <c r="H149" s="66">
        <f t="shared" si="14"/>
        <v>80.262682250873624</v>
      </c>
    </row>
    <row r="150" spans="1:8" ht="14.1" customHeight="1" x14ac:dyDescent="0.2">
      <c r="A150" s="32" t="s">
        <v>249</v>
      </c>
      <c r="B150" s="21">
        <v>2373</v>
      </c>
      <c r="C150" s="4" t="s">
        <v>250</v>
      </c>
      <c r="D150" s="12" t="s">
        <v>16</v>
      </c>
      <c r="E150" s="8">
        <v>1.0000247997864427</v>
      </c>
      <c r="F150" s="8">
        <v>102.61</v>
      </c>
      <c r="G150" s="13">
        <v>0.23300000000000001</v>
      </c>
      <c r="H150" s="66">
        <f t="shared" si="14"/>
        <v>126.52126762260514</v>
      </c>
    </row>
    <row r="151" spans="1:8" ht="14.1" customHeight="1" x14ac:dyDescent="0.2">
      <c r="A151" s="32" t="s">
        <v>251</v>
      </c>
      <c r="B151" s="21">
        <v>38064</v>
      </c>
      <c r="C151" s="4" t="s">
        <v>252</v>
      </c>
      <c r="D151" s="12" t="s">
        <v>16</v>
      </c>
      <c r="E151" s="8">
        <v>4.9999733731712706</v>
      </c>
      <c r="F151" s="8">
        <v>17.11</v>
      </c>
      <c r="G151" s="13">
        <v>0.23300000000000001</v>
      </c>
      <c r="H151" s="66">
        <f t="shared" si="14"/>
        <v>105.48258826364622</v>
      </c>
    </row>
    <row r="152" spans="1:8" ht="14.1" customHeight="1" x14ac:dyDescent="0.2">
      <c r="A152" s="32" t="s">
        <v>253</v>
      </c>
      <c r="B152" s="21">
        <v>38068</v>
      </c>
      <c r="C152" s="4" t="s">
        <v>254</v>
      </c>
      <c r="D152" s="12" t="s">
        <v>16</v>
      </c>
      <c r="E152" s="8">
        <v>4.0001034830538824</v>
      </c>
      <c r="F152" s="8">
        <v>12.45</v>
      </c>
      <c r="G152" s="13">
        <v>0.23300000000000001</v>
      </c>
      <c r="H152" s="66">
        <f t="shared" si="14"/>
        <v>61.404988552837693</v>
      </c>
    </row>
    <row r="153" spans="1:8" ht="14.1" customHeight="1" x14ac:dyDescent="0.2">
      <c r="A153" s="32" t="s">
        <v>255</v>
      </c>
      <c r="B153" s="21">
        <v>38071</v>
      </c>
      <c r="C153" s="4" t="s">
        <v>256</v>
      </c>
      <c r="D153" s="12" t="s">
        <v>16</v>
      </c>
      <c r="E153" s="8">
        <v>1.0002490116959186</v>
      </c>
      <c r="F153" s="8">
        <v>14.88</v>
      </c>
      <c r="G153" s="13">
        <v>0.23300000000000001</v>
      </c>
      <c r="H153" s="66">
        <f t="shared" si="14"/>
        <v>18.351608627545488</v>
      </c>
    </row>
    <row r="154" spans="1:8" ht="14.1" customHeight="1" x14ac:dyDescent="0.2">
      <c r="A154" s="32" t="s">
        <v>257</v>
      </c>
      <c r="B154" s="21">
        <v>7528</v>
      </c>
      <c r="C154" s="4" t="s">
        <v>258</v>
      </c>
      <c r="D154" s="12" t="s">
        <v>16</v>
      </c>
      <c r="E154" s="8">
        <v>15.000358253237003</v>
      </c>
      <c r="F154" s="8">
        <v>7.9</v>
      </c>
      <c r="G154" s="13">
        <v>0.23300000000000001</v>
      </c>
      <c r="H154" s="66">
        <f t="shared" si="14"/>
        <v>146.11398963730571</v>
      </c>
    </row>
    <row r="155" spans="1:8" ht="14.1" customHeight="1" x14ac:dyDescent="0.2">
      <c r="A155" s="32" t="s">
        <v>259</v>
      </c>
      <c r="B155" s="21">
        <v>38075</v>
      </c>
      <c r="C155" s="4" t="s">
        <v>260</v>
      </c>
      <c r="D155" s="12" t="s">
        <v>16</v>
      </c>
      <c r="E155" s="8">
        <v>3.9997746993134262</v>
      </c>
      <c r="F155" s="8">
        <v>13.68</v>
      </c>
      <c r="G155" s="13">
        <v>0.23300000000000001</v>
      </c>
      <c r="H155" s="66">
        <f t="shared" si="14"/>
        <v>67.465959754187253</v>
      </c>
    </row>
    <row r="156" spans="1:8" ht="14.1" customHeight="1" x14ac:dyDescent="0.2">
      <c r="A156" s="32" t="s">
        <v>261</v>
      </c>
      <c r="B156" s="21">
        <v>38076</v>
      </c>
      <c r="C156" s="4" t="s">
        <v>262</v>
      </c>
      <c r="D156" s="12" t="s">
        <v>16</v>
      </c>
      <c r="E156" s="8">
        <v>8.0003000957288073</v>
      </c>
      <c r="F156" s="8">
        <v>15.34</v>
      </c>
      <c r="G156" s="13">
        <v>0.23300000000000001</v>
      </c>
      <c r="H156" s="66">
        <f t="shared" si="14"/>
        <v>151.31943607663572</v>
      </c>
    </row>
    <row r="157" spans="1:8" ht="14.1" customHeight="1" x14ac:dyDescent="0.2">
      <c r="A157" s="32" t="s">
        <v>269</v>
      </c>
      <c r="B157" s="21">
        <v>38083</v>
      </c>
      <c r="C157" s="4" t="s">
        <v>263</v>
      </c>
      <c r="D157" s="12" t="s">
        <v>16</v>
      </c>
      <c r="E157" s="8">
        <v>2.9999680844304475</v>
      </c>
      <c r="F157" s="8">
        <v>31.82</v>
      </c>
      <c r="G157" s="13">
        <v>0.23300000000000001</v>
      </c>
      <c r="H157" s="66">
        <f t="shared" si="14"/>
        <v>117.70092782262925</v>
      </c>
    </row>
    <row r="158" spans="1:8" ht="14.1" customHeight="1" x14ac:dyDescent="0.2">
      <c r="A158" s="32" t="s">
        <v>270</v>
      </c>
      <c r="B158" s="21">
        <v>38082</v>
      </c>
      <c r="C158" s="4" t="s">
        <v>264</v>
      </c>
      <c r="D158" s="12" t="s">
        <v>16</v>
      </c>
      <c r="E158" s="8">
        <v>3.0000815305083637</v>
      </c>
      <c r="F158" s="8">
        <v>18.03</v>
      </c>
      <c r="G158" s="13">
        <v>0.23300000000000001</v>
      </c>
      <c r="H158" s="66">
        <f t="shared" si="14"/>
        <v>66.69478250391613</v>
      </c>
    </row>
    <row r="159" spans="1:8" ht="14.1" customHeight="1" x14ac:dyDescent="0.2">
      <c r="A159" s="32" t="s">
        <v>271</v>
      </c>
      <c r="B159" s="21">
        <v>83463</v>
      </c>
      <c r="C159" s="4" t="s">
        <v>265</v>
      </c>
      <c r="D159" s="12" t="s">
        <v>16</v>
      </c>
      <c r="E159" s="8">
        <v>0.99999595978011957</v>
      </c>
      <c r="F159" s="8">
        <v>275.55</v>
      </c>
      <c r="G159" s="13">
        <v>0.23300000000000001</v>
      </c>
      <c r="H159" s="66">
        <f t="shared" si="14"/>
        <v>339.75177732256896</v>
      </c>
    </row>
    <row r="160" spans="1:8" ht="14.1" customHeight="1" x14ac:dyDescent="0.2">
      <c r="A160" s="32" t="s">
        <v>273</v>
      </c>
      <c r="B160" s="21">
        <v>34653</v>
      </c>
      <c r="C160" s="4" t="s">
        <v>266</v>
      </c>
      <c r="D160" s="12" t="s">
        <v>16</v>
      </c>
      <c r="E160" s="8">
        <v>10.999747211424527</v>
      </c>
      <c r="F160" s="8">
        <v>8.3699999999999992</v>
      </c>
      <c r="G160" s="13">
        <v>0.23300000000000001</v>
      </c>
      <c r="H160" s="66">
        <f t="shared" si="14"/>
        <v>113.5197011688155</v>
      </c>
    </row>
    <row r="161" spans="1:8" ht="14.1" customHeight="1" x14ac:dyDescent="0.2">
      <c r="A161" s="32" t="s">
        <v>275</v>
      </c>
      <c r="B161" s="21">
        <v>34709</v>
      </c>
      <c r="C161" s="4" t="s">
        <v>267</v>
      </c>
      <c r="D161" s="12" t="s">
        <v>16</v>
      </c>
      <c r="E161" s="8">
        <v>4.0000810673572316</v>
      </c>
      <c r="F161" s="8">
        <v>58.83</v>
      </c>
      <c r="G161" s="13">
        <v>0.23300000000000001</v>
      </c>
      <c r="H161" s="66">
        <f t="shared" si="14"/>
        <v>290.15544041450778</v>
      </c>
    </row>
    <row r="162" spans="1:8" ht="14.1" customHeight="1" x14ac:dyDescent="0.2">
      <c r="A162" s="32" t="s">
        <v>277</v>
      </c>
      <c r="B162" s="21">
        <v>2373</v>
      </c>
      <c r="C162" s="4" t="s">
        <v>268</v>
      </c>
      <c r="D162" s="12" t="s">
        <v>16</v>
      </c>
      <c r="E162" s="8">
        <v>1.0000247997864427</v>
      </c>
      <c r="F162" s="8">
        <v>102.61</v>
      </c>
      <c r="G162" s="13">
        <v>0.23300000000000001</v>
      </c>
      <c r="H162" s="66">
        <f t="shared" si="14"/>
        <v>126.52126762260514</v>
      </c>
    </row>
    <row r="163" spans="1:8" ht="25.5" x14ac:dyDescent="0.2">
      <c r="A163" s="32" t="s">
        <v>279</v>
      </c>
      <c r="B163" s="19">
        <v>38784</v>
      </c>
      <c r="C163" s="4" t="s">
        <v>302</v>
      </c>
      <c r="D163" s="18" t="s">
        <v>16</v>
      </c>
      <c r="E163" s="8">
        <v>10.000153847946891</v>
      </c>
      <c r="F163" s="8">
        <v>31.44</v>
      </c>
      <c r="G163" s="60">
        <v>0.23300000000000001</v>
      </c>
      <c r="H163" s="66">
        <f t="shared" si="14"/>
        <v>387.66116399566215</v>
      </c>
    </row>
    <row r="164" spans="1:8" ht="25.5" x14ac:dyDescent="0.2">
      <c r="A164" s="32" t="s">
        <v>281</v>
      </c>
      <c r="B164" s="19">
        <v>38784</v>
      </c>
      <c r="C164" s="4" t="s">
        <v>303</v>
      </c>
      <c r="D164" s="18" t="s">
        <v>16</v>
      </c>
      <c r="E164" s="8">
        <v>14.999919937845737</v>
      </c>
      <c r="F164" s="8">
        <v>31.44</v>
      </c>
      <c r="G164" s="60">
        <v>0.23300000000000001</v>
      </c>
      <c r="H164" s="66">
        <f t="shared" si="14"/>
        <v>581.47969634895776</v>
      </c>
    </row>
    <row r="165" spans="1:8" ht="14.1" customHeight="1" x14ac:dyDescent="0.2">
      <c r="A165" s="32" t="s">
        <v>283</v>
      </c>
      <c r="B165" s="21">
        <v>39390</v>
      </c>
      <c r="C165" s="4" t="s">
        <v>272</v>
      </c>
      <c r="D165" s="12" t="s">
        <v>16</v>
      </c>
      <c r="E165" s="8">
        <v>5.9999977192934848</v>
      </c>
      <c r="F165" s="8">
        <v>121.85</v>
      </c>
      <c r="G165" s="13">
        <v>0.23300000000000001</v>
      </c>
      <c r="H165" s="66">
        <f t="shared" si="14"/>
        <v>901.44595734425843</v>
      </c>
    </row>
    <row r="166" spans="1:8" ht="14.1" customHeight="1" x14ac:dyDescent="0.2">
      <c r="A166" s="32" t="s">
        <v>286</v>
      </c>
      <c r="B166" s="21">
        <v>43068</v>
      </c>
      <c r="C166" s="4" t="s">
        <v>274</v>
      </c>
      <c r="D166" s="12" t="s">
        <v>16</v>
      </c>
      <c r="E166" s="8">
        <v>10.999939918383257</v>
      </c>
      <c r="F166" s="8">
        <v>63.86</v>
      </c>
      <c r="G166" s="13">
        <v>0.23300000000000001</v>
      </c>
      <c r="H166" s="66">
        <f t="shared" si="14"/>
        <v>866.12844921074827</v>
      </c>
    </row>
    <row r="167" spans="1:8" ht="14.1" customHeight="1" x14ac:dyDescent="0.2">
      <c r="A167" s="32" t="s">
        <v>289</v>
      </c>
      <c r="B167" s="21">
        <v>38769</v>
      </c>
      <c r="C167" s="4" t="s">
        <v>276</v>
      </c>
      <c r="D167" s="12" t="s">
        <v>16</v>
      </c>
      <c r="E167" s="8">
        <v>3.9998907325091917</v>
      </c>
      <c r="F167" s="8">
        <v>30.66</v>
      </c>
      <c r="G167" s="13">
        <v>0.23300000000000001</v>
      </c>
      <c r="H167" s="66">
        <f t="shared" si="14"/>
        <v>151.21098927581633</v>
      </c>
    </row>
    <row r="168" spans="1:8" ht="14.1" customHeight="1" x14ac:dyDescent="0.2">
      <c r="A168" s="32" t="s">
        <v>291</v>
      </c>
      <c r="B168" s="21">
        <v>3753</v>
      </c>
      <c r="C168" s="4" t="s">
        <v>278</v>
      </c>
      <c r="D168" s="12" t="s">
        <v>16</v>
      </c>
      <c r="E168" s="8">
        <v>19.999211375711756</v>
      </c>
      <c r="F168" s="8">
        <v>5.92</v>
      </c>
      <c r="G168" s="13">
        <v>0.23300000000000001</v>
      </c>
      <c r="H168" s="66">
        <f t="shared" si="14"/>
        <v>145.98144354741535</v>
      </c>
    </row>
    <row r="169" spans="1:8" ht="14.1" customHeight="1" x14ac:dyDescent="0.2">
      <c r="A169" s="32" t="s">
        <v>293</v>
      </c>
      <c r="B169" s="21">
        <v>3753</v>
      </c>
      <c r="C169" s="4" t="s">
        <v>280</v>
      </c>
      <c r="D169" s="12" t="s">
        <v>16</v>
      </c>
      <c r="E169" s="8">
        <v>29.9996424540495</v>
      </c>
      <c r="F169" s="8">
        <v>5.92</v>
      </c>
      <c r="G169" s="13">
        <v>0.23300000000000001</v>
      </c>
      <c r="H169" s="66">
        <f t="shared" si="14"/>
        <v>218.97819014339078</v>
      </c>
    </row>
    <row r="170" spans="1:8" ht="14.1" customHeight="1" x14ac:dyDescent="0.2">
      <c r="A170" s="32" t="s">
        <v>296</v>
      </c>
      <c r="B170" s="21">
        <v>38194</v>
      </c>
      <c r="C170" s="4" t="s">
        <v>282</v>
      </c>
      <c r="D170" s="12" t="s">
        <v>16</v>
      </c>
      <c r="E170" s="8">
        <v>7.999874935712306</v>
      </c>
      <c r="F170" s="8">
        <v>28.44</v>
      </c>
      <c r="G170" s="13">
        <v>0.23300000000000001</v>
      </c>
      <c r="H170" s="66">
        <f t="shared" si="14"/>
        <v>280.52777443065429</v>
      </c>
    </row>
    <row r="171" spans="1:8" ht="14.1" customHeight="1" x14ac:dyDescent="0.2">
      <c r="A171" s="32" t="s">
        <v>297</v>
      </c>
      <c r="B171" s="21">
        <v>11991</v>
      </c>
      <c r="C171" s="4" t="s">
        <v>284</v>
      </c>
      <c r="D171" s="58" t="s">
        <v>285</v>
      </c>
      <c r="E171" s="8">
        <v>6.0000845176268385</v>
      </c>
      <c r="F171" s="8">
        <v>38.299999999999997</v>
      </c>
      <c r="G171" s="13">
        <v>0.23300000000000001</v>
      </c>
      <c r="H171" s="66">
        <f t="shared" si="14"/>
        <v>283.34739125195807</v>
      </c>
    </row>
    <row r="172" spans="1:8" ht="14.1" customHeight="1" x14ac:dyDescent="0.2">
      <c r="A172" s="32" t="s">
        <v>298</v>
      </c>
      <c r="B172" s="21">
        <v>88264</v>
      </c>
      <c r="C172" s="4" t="s">
        <v>287</v>
      </c>
      <c r="D172" s="58" t="s">
        <v>288</v>
      </c>
      <c r="E172" s="8">
        <v>80.000075291689114</v>
      </c>
      <c r="F172" s="8">
        <v>25.76</v>
      </c>
      <c r="G172" s="13">
        <v>0.23300000000000001</v>
      </c>
      <c r="H172" s="66">
        <f t="shared" si="14"/>
        <v>2540.9687914206534</v>
      </c>
    </row>
    <row r="173" spans="1:8" ht="14.1" customHeight="1" x14ac:dyDescent="0.2">
      <c r="A173" s="32" t="s">
        <v>299</v>
      </c>
      <c r="B173" s="21">
        <v>88247</v>
      </c>
      <c r="C173" s="4" t="s">
        <v>290</v>
      </c>
      <c r="D173" s="58" t="s">
        <v>288</v>
      </c>
      <c r="E173" s="8">
        <v>79.999823382232577</v>
      </c>
      <c r="F173" s="8">
        <v>18.87</v>
      </c>
      <c r="G173" s="13">
        <v>0.23300000000000001</v>
      </c>
      <c r="H173" s="66">
        <f t="shared" si="14"/>
        <v>1861.3326906856248</v>
      </c>
    </row>
    <row r="174" spans="1:8" ht="14.1" customHeight="1" x14ac:dyDescent="0.2">
      <c r="A174" s="32" t="s">
        <v>300</v>
      </c>
      <c r="B174" s="21">
        <v>39555</v>
      </c>
      <c r="C174" s="4" t="s">
        <v>292</v>
      </c>
      <c r="D174" s="12" t="s">
        <v>16</v>
      </c>
      <c r="E174" s="8">
        <v>3.9999996055874898</v>
      </c>
      <c r="F174" s="8">
        <v>1687.29</v>
      </c>
      <c r="G174" s="13">
        <v>0.23300000000000001</v>
      </c>
      <c r="H174" s="66">
        <f t="shared" si="14"/>
        <v>8321.7134594529452</v>
      </c>
    </row>
    <row r="175" spans="1:8" ht="14.1" customHeight="1" x14ac:dyDescent="0.2">
      <c r="A175" s="32" t="s">
        <v>301</v>
      </c>
      <c r="B175" s="21">
        <v>39548</v>
      </c>
      <c r="C175" s="4" t="s">
        <v>294</v>
      </c>
      <c r="D175" s="12" t="s">
        <v>16</v>
      </c>
      <c r="E175" s="8">
        <v>2.0000009791587452</v>
      </c>
      <c r="F175" s="8">
        <v>2440.56</v>
      </c>
      <c r="G175" s="13">
        <v>0.23300000000000001</v>
      </c>
      <c r="H175" s="66">
        <f t="shared" si="14"/>
        <v>6018.4239064947578</v>
      </c>
    </row>
    <row r="176" spans="1:8" ht="12.75" x14ac:dyDescent="0.2">
      <c r="A176" s="108"/>
      <c r="B176" s="69"/>
      <c r="C176" s="70"/>
      <c r="D176" s="71"/>
      <c r="E176" s="24"/>
      <c r="F176" s="8"/>
      <c r="G176" s="72"/>
      <c r="H176" s="109"/>
    </row>
    <row r="177" spans="1:8" s="128" customFormat="1" ht="15.75" customHeight="1" x14ac:dyDescent="0.2">
      <c r="A177" s="138" t="s">
        <v>304</v>
      </c>
      <c r="B177" s="181" t="s">
        <v>305</v>
      </c>
      <c r="C177" s="182"/>
      <c r="D177" s="182"/>
      <c r="E177" s="182"/>
      <c r="F177" s="130"/>
      <c r="G177" s="136"/>
      <c r="H177" s="139">
        <f>SUM(H178:H179)</f>
        <v>912.55243161465239</v>
      </c>
    </row>
    <row r="178" spans="1:8" ht="12.75" x14ac:dyDescent="0.2">
      <c r="A178" s="32" t="s">
        <v>306</v>
      </c>
      <c r="B178" s="75">
        <v>11732</v>
      </c>
      <c r="C178" s="4" t="s">
        <v>307</v>
      </c>
      <c r="D178" s="12" t="s">
        <v>16</v>
      </c>
      <c r="E178" s="8">
        <v>1.9998282128149383</v>
      </c>
      <c r="F178" s="8">
        <v>15.1</v>
      </c>
      <c r="G178" s="13">
        <v>0.23300000000000001</v>
      </c>
      <c r="H178" s="66">
        <f>E178*F178*(1+G178)</f>
        <v>37.233401614652365</v>
      </c>
    </row>
    <row r="179" spans="1:8" ht="24.75" customHeight="1" x14ac:dyDescent="0.2">
      <c r="A179" s="29" t="s">
        <v>308</v>
      </c>
      <c r="B179" s="76" t="s">
        <v>309</v>
      </c>
      <c r="C179" s="20" t="s">
        <v>310</v>
      </c>
      <c r="D179" s="18" t="s">
        <v>16</v>
      </c>
      <c r="E179" s="8">
        <v>0.5</v>
      </c>
      <c r="F179" s="8">
        <v>1419.82</v>
      </c>
      <c r="G179" s="60">
        <v>0.23300000000000001</v>
      </c>
      <c r="H179" s="66">
        <f>E179*F179*(1+G179)</f>
        <v>875.31903</v>
      </c>
    </row>
    <row r="180" spans="1:8" ht="12.75" x14ac:dyDescent="0.2">
      <c r="A180" s="114"/>
      <c r="B180" s="115"/>
      <c r="C180" s="115"/>
      <c r="D180" s="115"/>
      <c r="E180" s="115"/>
      <c r="F180" s="8"/>
      <c r="G180" s="115"/>
      <c r="H180" s="116"/>
    </row>
    <row r="181" spans="1:8" s="128" customFormat="1" ht="15" customHeight="1" x14ac:dyDescent="0.2">
      <c r="A181" s="138" t="s">
        <v>311</v>
      </c>
      <c r="B181" s="181" t="s">
        <v>312</v>
      </c>
      <c r="C181" s="182"/>
      <c r="D181" s="182"/>
      <c r="E181" s="182"/>
      <c r="F181" s="136"/>
      <c r="G181" s="136"/>
      <c r="H181" s="132">
        <f>H182+H188+H193</f>
        <v>95671.032654536713</v>
      </c>
    </row>
    <row r="182" spans="1:8" ht="15" customHeight="1" x14ac:dyDescent="0.2">
      <c r="A182" s="33" t="s">
        <v>313</v>
      </c>
      <c r="B182" s="189" t="s">
        <v>314</v>
      </c>
      <c r="C182" s="190"/>
      <c r="D182" s="190"/>
      <c r="E182" s="190"/>
      <c r="F182" s="22"/>
      <c r="G182" s="22"/>
      <c r="H182" s="77">
        <f>SUM(H183:H187)</f>
        <v>8979.8529943366684</v>
      </c>
    </row>
    <row r="183" spans="1:8" ht="12.75" x14ac:dyDescent="0.2">
      <c r="A183" s="34">
        <v>41640</v>
      </c>
      <c r="B183" s="10">
        <v>38641</v>
      </c>
      <c r="C183" s="4" t="s">
        <v>315</v>
      </c>
      <c r="D183" s="12" t="s">
        <v>16</v>
      </c>
      <c r="E183" s="8">
        <v>15.000086812340253</v>
      </c>
      <c r="F183" s="8">
        <v>46.12</v>
      </c>
      <c r="G183" s="13">
        <v>0.23300000000000001</v>
      </c>
      <c r="H183" s="66">
        <f>E183*F183*(1+G183)</f>
        <v>852.9943366670683</v>
      </c>
    </row>
    <row r="184" spans="1:8" ht="12.75" x14ac:dyDescent="0.2">
      <c r="A184" s="34">
        <v>41641</v>
      </c>
      <c r="B184" s="10">
        <v>38639</v>
      </c>
      <c r="C184" s="4" t="s">
        <v>316</v>
      </c>
      <c r="D184" s="12" t="s">
        <v>16</v>
      </c>
      <c r="E184" s="8">
        <v>43.999981579260634</v>
      </c>
      <c r="F184" s="8">
        <v>73.790000000000006</v>
      </c>
      <c r="G184" s="13">
        <v>0.23300000000000001</v>
      </c>
      <c r="H184" s="66">
        <f t="shared" ref="H184:H187" si="15">E184*F184*(1+G184)</f>
        <v>4003.2534040245814</v>
      </c>
    </row>
    <row r="185" spans="1:8" ht="12.75" x14ac:dyDescent="0.2">
      <c r="A185" s="34">
        <v>41642</v>
      </c>
      <c r="B185" s="10">
        <v>10826</v>
      </c>
      <c r="C185" s="4" t="s">
        <v>317</v>
      </c>
      <c r="D185" s="12" t="s">
        <v>16</v>
      </c>
      <c r="E185" s="8">
        <v>32.000095772471383</v>
      </c>
      <c r="F185" s="8">
        <v>30.74</v>
      </c>
      <c r="G185" s="13">
        <v>0.23300000000000001</v>
      </c>
      <c r="H185" s="66">
        <f t="shared" si="15"/>
        <v>1212.8810700084348</v>
      </c>
    </row>
    <row r="186" spans="1:8" ht="12.75" x14ac:dyDescent="0.2">
      <c r="A186" s="34">
        <v>41643</v>
      </c>
      <c r="B186" s="204">
        <v>365</v>
      </c>
      <c r="C186" s="4" t="s">
        <v>318</v>
      </c>
      <c r="D186" s="12" t="s">
        <v>16</v>
      </c>
      <c r="E186" s="8">
        <v>28.000155231096812</v>
      </c>
      <c r="F186" s="8">
        <v>19.059999999999999</v>
      </c>
      <c r="G186" s="13">
        <v>0.23300000000000001</v>
      </c>
      <c r="H186" s="66">
        <f t="shared" si="15"/>
        <v>658.03108808290165</v>
      </c>
    </row>
    <row r="187" spans="1:8" ht="12.75" x14ac:dyDescent="0.2">
      <c r="A187" s="34">
        <v>41644</v>
      </c>
      <c r="B187" s="10">
        <v>85180</v>
      </c>
      <c r="C187" s="4" t="s">
        <v>319</v>
      </c>
      <c r="D187" s="58" t="s">
        <v>14</v>
      </c>
      <c r="E187" s="8">
        <v>150.00013953669287</v>
      </c>
      <c r="F187" s="8">
        <v>12.18</v>
      </c>
      <c r="G187" s="13">
        <v>0.23300000000000001</v>
      </c>
      <c r="H187" s="66">
        <f t="shared" si="15"/>
        <v>2252.6930955536814</v>
      </c>
    </row>
    <row r="188" spans="1:8" ht="14.25" customHeight="1" x14ac:dyDescent="0.2">
      <c r="A188" s="33" t="s">
        <v>320</v>
      </c>
      <c r="B188" s="189" t="s">
        <v>321</v>
      </c>
      <c r="C188" s="190"/>
      <c r="D188" s="190"/>
      <c r="E188" s="190"/>
      <c r="F188" s="22"/>
      <c r="G188" s="22"/>
      <c r="H188" s="77">
        <f>SUM(H189:H192)</f>
        <v>9163.8872153271477</v>
      </c>
    </row>
    <row r="189" spans="1:8" ht="12.75" x14ac:dyDescent="0.2">
      <c r="A189" s="34">
        <v>41671</v>
      </c>
      <c r="B189" s="11" t="s">
        <v>132</v>
      </c>
      <c r="C189" s="4" t="s">
        <v>322</v>
      </c>
      <c r="D189" s="12" t="s">
        <v>16</v>
      </c>
      <c r="E189" s="8">
        <v>14.999994340668671</v>
      </c>
      <c r="F189" s="8">
        <v>378</v>
      </c>
      <c r="G189" s="13">
        <v>0.23300000000000001</v>
      </c>
      <c r="H189" s="66">
        <f>E189*F189*(1+G189)</f>
        <v>6991.1073623328111</v>
      </c>
    </row>
    <row r="190" spans="1:8" ht="12.75" x14ac:dyDescent="0.2">
      <c r="A190" s="34">
        <v>41672</v>
      </c>
      <c r="B190" s="4" t="s">
        <v>323</v>
      </c>
      <c r="C190" s="4" t="s">
        <v>324</v>
      </c>
      <c r="D190" s="58" t="s">
        <v>14</v>
      </c>
      <c r="E190" s="8">
        <v>137.39981835744013</v>
      </c>
      <c r="F190" s="8">
        <v>4.1900000000000004</v>
      </c>
      <c r="G190" s="13">
        <v>0.23300000000000001</v>
      </c>
      <c r="H190" s="66">
        <f t="shared" ref="H190:H192" si="16">E190*F190*(1+G190)</f>
        <v>709.84455958549222</v>
      </c>
    </row>
    <row r="191" spans="1:8" ht="12.75" x14ac:dyDescent="0.2">
      <c r="A191" s="34">
        <v>41673</v>
      </c>
      <c r="B191" s="10">
        <v>96396</v>
      </c>
      <c r="C191" s="4" t="s">
        <v>325</v>
      </c>
      <c r="D191" s="58" t="s">
        <v>24</v>
      </c>
      <c r="E191" s="8">
        <v>10.300000750617547</v>
      </c>
      <c r="F191" s="8">
        <v>109.59</v>
      </c>
      <c r="G191" s="13">
        <v>0.23300000000000001</v>
      </c>
      <c r="H191" s="66">
        <f t="shared" si="16"/>
        <v>1391.7821424267986</v>
      </c>
    </row>
    <row r="192" spans="1:8" ht="12.75" x14ac:dyDescent="0.2">
      <c r="A192" s="34">
        <v>41674</v>
      </c>
      <c r="B192" s="10">
        <v>79472</v>
      </c>
      <c r="C192" s="4" t="s">
        <v>326</v>
      </c>
      <c r="D192" s="58" t="s">
        <v>14</v>
      </c>
      <c r="E192" s="8">
        <v>137.39843004295761</v>
      </c>
      <c r="F192" s="8">
        <v>0.42</v>
      </c>
      <c r="G192" s="13">
        <v>0.23300000000000001</v>
      </c>
      <c r="H192" s="66">
        <f t="shared" si="16"/>
        <v>71.153150982046029</v>
      </c>
    </row>
    <row r="193" spans="1:10" ht="17.25" customHeight="1" x14ac:dyDescent="0.2">
      <c r="A193" s="33" t="s">
        <v>327</v>
      </c>
      <c r="B193" s="67" t="s">
        <v>83</v>
      </c>
      <c r="C193" s="68"/>
      <c r="D193" s="68"/>
      <c r="E193" s="68"/>
      <c r="F193" s="22"/>
      <c r="G193" s="22"/>
      <c r="H193" s="77">
        <f>SUM(H194:H204)</f>
        <v>77527.292444872888</v>
      </c>
    </row>
    <row r="194" spans="1:10" ht="12.75" x14ac:dyDescent="0.2">
      <c r="A194" s="34">
        <v>41699</v>
      </c>
      <c r="B194" s="10">
        <v>10853</v>
      </c>
      <c r="C194" s="4" t="s">
        <v>328</v>
      </c>
      <c r="D194" s="12" t="s">
        <v>16</v>
      </c>
      <c r="E194" s="8">
        <v>63.99994707844705</v>
      </c>
      <c r="F194" s="8">
        <v>60.08</v>
      </c>
      <c r="G194" s="13">
        <v>0.23300000000000001</v>
      </c>
      <c r="H194" s="66">
        <f>E194*F194*(1+G194)</f>
        <v>4741.0290396433311</v>
      </c>
      <c r="J194" s="196"/>
    </row>
    <row r="195" spans="1:10" ht="25.5" x14ac:dyDescent="0.2">
      <c r="A195" s="35">
        <v>41700</v>
      </c>
      <c r="B195" s="15">
        <v>68054</v>
      </c>
      <c r="C195" s="4" t="s">
        <v>337</v>
      </c>
      <c r="D195" s="59" t="s">
        <v>14</v>
      </c>
      <c r="E195" s="8">
        <v>7.9200204451931153</v>
      </c>
      <c r="F195" s="8">
        <v>237.12</v>
      </c>
      <c r="G195" s="60">
        <v>0.23300000000000001</v>
      </c>
      <c r="H195" s="66">
        <f t="shared" ref="H195:H204" si="17">E195*F195*(1+G195)</f>
        <v>2315.5681407398483</v>
      </c>
      <c r="J195" s="196"/>
    </row>
    <row r="196" spans="1:10" ht="25.5" x14ac:dyDescent="0.2">
      <c r="A196" s="35">
        <v>41701</v>
      </c>
      <c r="B196" s="20" t="s">
        <v>329</v>
      </c>
      <c r="C196" s="4" t="s">
        <v>330</v>
      </c>
      <c r="D196" s="59" t="s">
        <v>34</v>
      </c>
      <c r="E196" s="8">
        <v>2232.0002271639596</v>
      </c>
      <c r="F196" s="8">
        <v>7.3</v>
      </c>
      <c r="G196" s="60">
        <v>0.23300000000000001</v>
      </c>
      <c r="H196" s="66">
        <f t="shared" si="17"/>
        <v>20090.010844680084</v>
      </c>
      <c r="J196" s="196"/>
    </row>
    <row r="197" spans="1:10" ht="25.5" x14ac:dyDescent="0.2">
      <c r="A197" s="35">
        <v>41702</v>
      </c>
      <c r="B197" s="20" t="s">
        <v>329</v>
      </c>
      <c r="C197" s="5" t="s">
        <v>331</v>
      </c>
      <c r="D197" s="59" t="s">
        <v>34</v>
      </c>
      <c r="E197" s="8">
        <v>3944.0005069662134</v>
      </c>
      <c r="F197" s="8">
        <v>7.3</v>
      </c>
      <c r="G197" s="60">
        <v>0.23300000000000001</v>
      </c>
      <c r="H197" s="66">
        <f t="shared" si="17"/>
        <v>35499.554163152192</v>
      </c>
      <c r="J197" s="196"/>
    </row>
    <row r="198" spans="1:10" ht="25.5" x14ac:dyDescent="0.2">
      <c r="A198" s="35">
        <v>41703</v>
      </c>
      <c r="B198" s="16" t="s">
        <v>132</v>
      </c>
      <c r="C198" s="4" t="s">
        <v>338</v>
      </c>
      <c r="D198" s="59" t="s">
        <v>14</v>
      </c>
      <c r="E198" s="8">
        <v>201.51991769698748</v>
      </c>
      <c r="F198" s="8">
        <v>36.19</v>
      </c>
      <c r="G198" s="60">
        <v>0.23300000000000001</v>
      </c>
      <c r="H198" s="66">
        <f t="shared" si="17"/>
        <v>8992.2761778527547</v>
      </c>
      <c r="J198" s="196"/>
    </row>
    <row r="199" spans="1:10" ht="12.75" x14ac:dyDescent="0.2">
      <c r="A199" s="34">
        <v>41704</v>
      </c>
      <c r="B199" s="10">
        <v>88309</v>
      </c>
      <c r="C199" s="4" t="s">
        <v>137</v>
      </c>
      <c r="D199" s="58" t="s">
        <v>138</v>
      </c>
      <c r="E199" s="8">
        <v>47.99946094209848</v>
      </c>
      <c r="F199" s="8">
        <v>8</v>
      </c>
      <c r="G199" s="13">
        <v>0.23300000000000001</v>
      </c>
      <c r="H199" s="66">
        <f t="shared" si="17"/>
        <v>473.46668273285945</v>
      </c>
      <c r="J199" s="196"/>
    </row>
    <row r="200" spans="1:10" ht="17.25" customHeight="1" x14ac:dyDescent="0.2">
      <c r="A200" s="34">
        <v>41705</v>
      </c>
      <c r="B200" s="10">
        <v>84863</v>
      </c>
      <c r="C200" s="4" t="s">
        <v>332</v>
      </c>
      <c r="D200" s="58" t="s">
        <v>14</v>
      </c>
      <c r="E200" s="8">
        <v>13.199974538584485</v>
      </c>
      <c r="F200" s="8">
        <v>97.26</v>
      </c>
      <c r="G200" s="13">
        <v>0.23300000000000001</v>
      </c>
      <c r="H200" s="66">
        <f t="shared" si="17"/>
        <v>1582.9618026268226</v>
      </c>
      <c r="J200" s="196"/>
    </row>
    <row r="201" spans="1:10" ht="25.5" x14ac:dyDescent="0.2">
      <c r="A201" s="34">
        <v>41706</v>
      </c>
      <c r="B201" s="20" t="s">
        <v>86</v>
      </c>
      <c r="C201" s="5" t="s">
        <v>333</v>
      </c>
      <c r="D201" s="59" t="s">
        <v>31</v>
      </c>
      <c r="E201" s="8">
        <v>21.399983636227422</v>
      </c>
      <c r="F201" s="8">
        <v>74.430000000000007</v>
      </c>
      <c r="G201" s="60">
        <v>0.23300000000000001</v>
      </c>
      <c r="H201" s="66">
        <f t="shared" si="17"/>
        <v>1963.9233642607542</v>
      </c>
      <c r="J201" s="196"/>
    </row>
    <row r="202" spans="1:10" ht="12.75" x14ac:dyDescent="0.2">
      <c r="A202" s="34">
        <v>41707</v>
      </c>
      <c r="B202" s="10">
        <v>11692</v>
      </c>
      <c r="C202" s="4" t="s">
        <v>334</v>
      </c>
      <c r="D202" s="58" t="s">
        <v>14</v>
      </c>
      <c r="E202" s="8">
        <v>2.3499997990366275</v>
      </c>
      <c r="F202" s="8">
        <v>384.9</v>
      </c>
      <c r="G202" s="13">
        <v>0.23300000000000001</v>
      </c>
      <c r="H202" s="66">
        <f t="shared" si="17"/>
        <v>1115.2668996264611</v>
      </c>
      <c r="J202" s="196"/>
    </row>
    <row r="203" spans="1:10" ht="12.75" x14ac:dyDescent="0.2">
      <c r="A203" s="110">
        <v>40251</v>
      </c>
      <c r="B203" s="10">
        <v>88309</v>
      </c>
      <c r="C203" s="4" t="s">
        <v>335</v>
      </c>
      <c r="D203" s="58" t="s">
        <v>138</v>
      </c>
      <c r="E203" s="8">
        <v>19.999673594381601</v>
      </c>
      <c r="F203" s="8">
        <v>8</v>
      </c>
      <c r="G203" s="13">
        <v>0.23300000000000001</v>
      </c>
      <c r="H203" s="66">
        <f t="shared" si="17"/>
        <v>197.27678033498012</v>
      </c>
      <c r="J203" s="196"/>
    </row>
    <row r="204" spans="1:10" ht="12.75" x14ac:dyDescent="0.2">
      <c r="A204" s="110">
        <v>40616</v>
      </c>
      <c r="B204" s="64">
        <v>9537</v>
      </c>
      <c r="C204" s="4" t="s">
        <v>336</v>
      </c>
      <c r="D204" s="58" t="s">
        <v>14</v>
      </c>
      <c r="E204" s="8">
        <v>250.49948149175358</v>
      </c>
      <c r="F204" s="8">
        <v>1.8</v>
      </c>
      <c r="G204" s="13">
        <v>0.23300000000000001</v>
      </c>
      <c r="H204" s="66">
        <f t="shared" si="17"/>
        <v>555.95854922279796</v>
      </c>
      <c r="J204" s="196"/>
    </row>
    <row r="205" spans="1:10" ht="12.75" x14ac:dyDescent="0.2">
      <c r="A205" s="191"/>
      <c r="B205" s="192"/>
      <c r="C205" s="192"/>
      <c r="D205" s="192"/>
      <c r="E205" s="192"/>
      <c r="F205" s="192"/>
      <c r="G205" s="192"/>
      <c r="H205" s="193"/>
    </row>
    <row r="206" spans="1:10" s="128" customFormat="1" ht="15" customHeight="1" x14ac:dyDescent="0.2">
      <c r="A206" s="208" t="s">
        <v>87</v>
      </c>
      <c r="B206" s="209"/>
      <c r="C206" s="209"/>
      <c r="D206" s="182"/>
      <c r="E206" s="182"/>
      <c r="F206" s="182"/>
      <c r="G206" s="194"/>
      <c r="H206" s="140">
        <f>H13+H24+H30+H38+H45+H58+H63+H68+H74+H88+H97+H141+H177+H181</f>
        <v>356250.57226204802</v>
      </c>
    </row>
    <row r="207" spans="1:10" ht="17.25" customHeight="1" thickBot="1" x14ac:dyDescent="0.25">
      <c r="A207" s="205" t="s">
        <v>369</v>
      </c>
      <c r="B207" s="206"/>
      <c r="C207" s="206"/>
      <c r="D207" s="206"/>
      <c r="E207" s="206"/>
      <c r="F207" s="206"/>
      <c r="G207" s="206"/>
      <c r="H207" s="207"/>
    </row>
    <row r="208" spans="1:10" ht="18.75" customHeight="1" x14ac:dyDescent="0.2">
      <c r="A208" s="122" t="s">
        <v>88</v>
      </c>
      <c r="B208" s="123">
        <v>44015</v>
      </c>
      <c r="C208" s="41"/>
      <c r="D208" s="41"/>
      <c r="E208" s="41"/>
      <c r="F208" s="41"/>
      <c r="G208" s="41"/>
      <c r="H208" s="73"/>
    </row>
    <row r="209" spans="1:8" ht="15" customHeight="1" x14ac:dyDescent="0.2">
      <c r="A209" s="42"/>
      <c r="B209" s="43"/>
      <c r="C209" s="44"/>
      <c r="D209" s="44"/>
      <c r="E209" s="44"/>
      <c r="F209" s="44"/>
      <c r="G209" s="44"/>
      <c r="H209" s="74"/>
    </row>
    <row r="210" spans="1:8" ht="15" customHeight="1" x14ac:dyDescent="0.2">
      <c r="A210" s="42"/>
      <c r="B210" s="44"/>
      <c r="C210" s="44"/>
      <c r="D210" s="44"/>
      <c r="E210" s="44"/>
      <c r="F210" s="44"/>
      <c r="G210" s="44"/>
      <c r="H210" s="74"/>
    </row>
    <row r="211" spans="1:8" ht="15" x14ac:dyDescent="0.2">
      <c r="A211" s="46"/>
      <c r="B211" s="47" t="s">
        <v>359</v>
      </c>
      <c r="C211" s="47"/>
      <c r="D211" s="47" t="s">
        <v>363</v>
      </c>
      <c r="E211" s="44"/>
      <c r="F211" s="44"/>
      <c r="G211" s="44"/>
      <c r="H211" s="74"/>
    </row>
    <row r="212" spans="1:8" ht="15" x14ac:dyDescent="0.2">
      <c r="A212" s="46"/>
      <c r="B212" s="44" t="s">
        <v>360</v>
      </c>
      <c r="C212" s="44"/>
      <c r="D212" s="44"/>
      <c r="E212" s="44" t="s">
        <v>364</v>
      </c>
      <c r="F212" s="44"/>
      <c r="G212" s="44"/>
      <c r="H212" s="74"/>
    </row>
    <row r="213" spans="1:8" ht="15.75" x14ac:dyDescent="0.2">
      <c r="A213" s="46"/>
      <c r="B213" s="44" t="s">
        <v>362</v>
      </c>
      <c r="C213" s="48"/>
      <c r="D213" s="9"/>
      <c r="E213" s="9" t="s">
        <v>365</v>
      </c>
      <c r="G213" s="170"/>
      <c r="H213" s="49"/>
    </row>
    <row r="214" spans="1:8" ht="15.75" x14ac:dyDescent="0.2">
      <c r="A214" s="46"/>
      <c r="B214" s="44" t="s">
        <v>361</v>
      </c>
      <c r="C214" s="48"/>
      <c r="E214" s="44"/>
      <c r="G214" s="170"/>
      <c r="H214" s="49"/>
    </row>
    <row r="215" spans="1:8" ht="15.75" x14ac:dyDescent="0.2">
      <c r="A215" s="46"/>
      <c r="B215" s="44"/>
      <c r="C215" s="48"/>
      <c r="E215" s="44"/>
      <c r="G215" s="170"/>
      <c r="H215" s="49"/>
    </row>
    <row r="216" spans="1:8" ht="16.5" thickBot="1" x14ac:dyDescent="0.25">
      <c r="A216" s="199"/>
      <c r="B216" s="200"/>
      <c r="C216" s="200"/>
      <c r="D216" s="201"/>
      <c r="E216" s="200"/>
      <c r="F216" s="202"/>
      <c r="G216" s="202"/>
      <c r="H216" s="203"/>
    </row>
    <row r="217" spans="1:8" ht="12.75" x14ac:dyDescent="0.2"/>
    <row r="218" spans="1:8" ht="12.75" x14ac:dyDescent="0.2"/>
    <row r="219" spans="1:8" ht="12.75" x14ac:dyDescent="0.2"/>
    <row r="220" spans="1:8" ht="12.75" x14ac:dyDescent="0.2"/>
    <row r="221" spans="1:8" ht="12.75" x14ac:dyDescent="0.2"/>
    <row r="222" spans="1:8" ht="12.75" x14ac:dyDescent="0.2"/>
    <row r="223" spans="1:8" ht="12.75" x14ac:dyDescent="0.2"/>
    <row r="301" ht="22.5" customHeight="1" x14ac:dyDescent="0.2"/>
  </sheetData>
  <mergeCells count="15">
    <mergeCell ref="A6:H6"/>
    <mergeCell ref="A5:H5"/>
    <mergeCell ref="B63:E63"/>
    <mergeCell ref="A7:H7"/>
    <mergeCell ref="A8:H8"/>
    <mergeCell ref="A9:H9"/>
    <mergeCell ref="A10:B10"/>
    <mergeCell ref="B11:B12"/>
    <mergeCell ref="A207:H207"/>
    <mergeCell ref="A206:C206"/>
    <mergeCell ref="B68:E68"/>
    <mergeCell ref="B74:E74"/>
    <mergeCell ref="B97:F97"/>
    <mergeCell ref="B98:F98"/>
    <mergeCell ref="B124:C124"/>
  </mergeCells>
  <pageMargins left="0.47244094488188981" right="0.39370078740157483" top="0.94488188976377963" bottom="0.94488188976377963" header="0.31496062992125984" footer="0.31496062992125984"/>
  <pageSetup paperSize="9" scale="60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P35"/>
  <sheetViews>
    <sheetView tabSelected="1" topLeftCell="A19" workbookViewId="0">
      <selection activeCell="N35" sqref="N35"/>
    </sheetView>
  </sheetViews>
  <sheetFormatPr defaultRowHeight="12.75" x14ac:dyDescent="0.2"/>
  <cols>
    <col min="1" max="1" width="39.5" customWidth="1"/>
    <col min="2" max="2" width="15.1640625" customWidth="1"/>
    <col min="3" max="3" width="14.5" customWidth="1"/>
    <col min="4" max="4" width="7" customWidth="1"/>
    <col min="5" max="5" width="15.6640625" customWidth="1"/>
    <col min="6" max="6" width="8.33203125" customWidth="1"/>
    <col min="7" max="7" width="15.33203125" customWidth="1"/>
    <col min="8" max="8" width="8.83203125" customWidth="1"/>
    <col min="9" max="9" width="16" customWidth="1"/>
    <col min="10" max="10" width="9.6640625" customWidth="1"/>
    <col min="11" max="11" width="16" customWidth="1"/>
    <col min="12" max="12" width="9.1640625" customWidth="1"/>
    <col min="13" max="13" width="15.1640625" customWidth="1"/>
  </cols>
  <sheetData>
    <row r="1" spans="1:16" ht="142.5" customHeight="1" x14ac:dyDescent="0.2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6"/>
    </row>
    <row r="2" spans="1:16" ht="13.5" customHeight="1" x14ac:dyDescent="0.2">
      <c r="A2" s="237" t="s">
        <v>89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/>
    </row>
    <row r="3" spans="1:16" ht="12.75" customHeight="1" x14ac:dyDescent="0.2">
      <c r="A3" s="240" t="str">
        <f>'PO Relicit REV1'!A6:H6</f>
        <v>Obra: REFORMA E AMPLIAÇÃO DO NÚCLEO EDUCACIONAL GUILHERME BOSSOW  - RELICITAÇÃO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2"/>
    </row>
    <row r="4" spans="1:16" ht="12.75" customHeight="1" x14ac:dyDescent="0.2">
      <c r="A4" s="243" t="s">
        <v>356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5"/>
    </row>
    <row r="5" spans="1:16" ht="14.25" hidden="1" customHeight="1" x14ac:dyDescent="0.2">
      <c r="A5" s="243" t="s">
        <v>354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5"/>
    </row>
    <row r="6" spans="1:16" x14ac:dyDescent="0.2">
      <c r="A6" s="243" t="s">
        <v>90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/>
    </row>
    <row r="7" spans="1:16" x14ac:dyDescent="0.2">
      <c r="A7" s="249" t="s">
        <v>355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1"/>
    </row>
    <row r="8" spans="1:16" ht="19.5" customHeight="1" x14ac:dyDescent="0.2">
      <c r="A8" s="85" t="s">
        <v>91</v>
      </c>
      <c r="B8" s="86" t="s">
        <v>92</v>
      </c>
      <c r="C8" s="87" t="s">
        <v>93</v>
      </c>
      <c r="D8" s="86" t="s">
        <v>94</v>
      </c>
      <c r="E8" s="87" t="s">
        <v>95</v>
      </c>
      <c r="F8" s="88" t="s">
        <v>94</v>
      </c>
      <c r="G8" s="87" t="s">
        <v>96</v>
      </c>
      <c r="H8" s="87" t="s">
        <v>94</v>
      </c>
      <c r="I8" s="89" t="s">
        <v>97</v>
      </c>
      <c r="J8" s="90" t="s">
        <v>94</v>
      </c>
      <c r="K8" s="81" t="s">
        <v>339</v>
      </c>
      <c r="L8" s="90" t="s">
        <v>94</v>
      </c>
      <c r="M8" s="80" t="s">
        <v>340</v>
      </c>
      <c r="N8" s="78" t="s">
        <v>94</v>
      </c>
    </row>
    <row r="9" spans="1:16" ht="15.95" customHeight="1" x14ac:dyDescent="0.2">
      <c r="A9" s="51" t="s">
        <v>98</v>
      </c>
      <c r="B9" s="142">
        <f>'PO Relicit REV1'!H13</f>
        <v>6313.9212081335108</v>
      </c>
      <c r="C9" s="92">
        <f>B9</f>
        <v>6313.9212081335108</v>
      </c>
      <c r="D9" s="143">
        <v>1</v>
      </c>
      <c r="E9" s="92"/>
      <c r="F9" s="144"/>
      <c r="G9" s="92"/>
      <c r="H9" s="144"/>
      <c r="I9" s="93"/>
      <c r="J9" s="147"/>
      <c r="K9" s="94"/>
      <c r="L9" s="147"/>
      <c r="M9" s="95"/>
      <c r="N9" s="153"/>
      <c r="P9" s="141"/>
    </row>
    <row r="10" spans="1:16" ht="15.95" customHeight="1" x14ac:dyDescent="0.2">
      <c r="A10" s="82" t="s">
        <v>341</v>
      </c>
      <c r="B10" s="142">
        <f>'PO Relicit REV1'!H24</f>
        <v>16828.218376055804</v>
      </c>
      <c r="C10" s="92">
        <f>B10</f>
        <v>16828.218376055804</v>
      </c>
      <c r="D10" s="143">
        <v>1</v>
      </c>
      <c r="E10" s="92"/>
      <c r="F10" s="145"/>
      <c r="G10" s="92"/>
      <c r="H10" s="144"/>
      <c r="I10" s="93"/>
      <c r="J10" s="147"/>
      <c r="K10" s="94"/>
      <c r="L10" s="147"/>
      <c r="M10" s="95"/>
      <c r="N10" s="153"/>
      <c r="P10" s="141"/>
    </row>
    <row r="11" spans="1:16" ht="15.95" customHeight="1" x14ac:dyDescent="0.2">
      <c r="A11" s="82" t="s">
        <v>342</v>
      </c>
      <c r="B11" s="142">
        <f>'PO Relicit REV1'!H30</f>
        <v>7905.6803867723984</v>
      </c>
      <c r="C11" s="61"/>
      <c r="D11" s="144"/>
      <c r="E11" s="92">
        <f>B11</f>
        <v>7905.6803867723984</v>
      </c>
      <c r="F11" s="145">
        <v>1</v>
      </c>
      <c r="G11" s="92"/>
      <c r="H11" s="146"/>
      <c r="I11" s="93"/>
      <c r="J11" s="147"/>
      <c r="K11" s="94"/>
      <c r="L11" s="147"/>
      <c r="M11" s="95"/>
      <c r="N11" s="153"/>
      <c r="P11" s="141"/>
    </row>
    <row r="12" spans="1:16" ht="15.95" customHeight="1" x14ac:dyDescent="0.2">
      <c r="A12" s="82" t="s">
        <v>343</v>
      </c>
      <c r="B12" s="142">
        <f>'PO Relicit REV1'!H38</f>
        <v>31380.306217248763</v>
      </c>
      <c r="C12" s="61"/>
      <c r="D12" s="144"/>
      <c r="E12" s="92">
        <f>B12*F12</f>
        <v>15690.153108624381</v>
      </c>
      <c r="F12" s="145">
        <v>0.5</v>
      </c>
      <c r="G12" s="92">
        <f>H12*B12</f>
        <v>15690.153108624381</v>
      </c>
      <c r="H12" s="145">
        <v>0.5</v>
      </c>
      <c r="I12" s="93"/>
      <c r="J12" s="147"/>
      <c r="K12" s="94"/>
      <c r="L12" s="147"/>
      <c r="M12" s="95"/>
      <c r="N12" s="153"/>
      <c r="P12" s="141"/>
    </row>
    <row r="13" spans="1:16" ht="15.95" customHeight="1" x14ac:dyDescent="0.2">
      <c r="A13" s="82" t="s">
        <v>344</v>
      </c>
      <c r="B13" s="142">
        <f>'PO Relicit REV1'!H45</f>
        <v>21683.48984034473</v>
      </c>
      <c r="C13" s="61"/>
      <c r="D13" s="144"/>
      <c r="E13" s="92"/>
      <c r="F13" s="145"/>
      <c r="G13" s="92">
        <f>H13*B13</f>
        <v>10841.744920172365</v>
      </c>
      <c r="H13" s="145">
        <v>0.5</v>
      </c>
      <c r="I13" s="92">
        <f>J13*B13</f>
        <v>5420.8724600861824</v>
      </c>
      <c r="J13" s="148">
        <v>0.25</v>
      </c>
      <c r="K13" s="92">
        <f>L13*B13</f>
        <v>5420.8724600861824</v>
      </c>
      <c r="L13" s="148">
        <v>0.25</v>
      </c>
      <c r="M13" s="92"/>
      <c r="N13" s="154"/>
      <c r="P13" s="141"/>
    </row>
    <row r="14" spans="1:16" ht="15.95" customHeight="1" x14ac:dyDescent="0.2">
      <c r="A14" s="82" t="s">
        <v>345</v>
      </c>
      <c r="B14" s="142">
        <f>'PO Relicit REV1'!H58</f>
        <v>7195.3849861429098</v>
      </c>
      <c r="C14" s="61"/>
      <c r="D14" s="144"/>
      <c r="E14" s="92"/>
      <c r="F14" s="144"/>
      <c r="G14" s="92"/>
      <c r="H14" s="144"/>
      <c r="I14" s="92">
        <f>J14*B14</f>
        <v>7195.3849861429098</v>
      </c>
      <c r="J14" s="145">
        <v>1</v>
      </c>
      <c r="K14" s="92"/>
      <c r="L14" s="145"/>
      <c r="M14" s="92"/>
      <c r="N14" s="155"/>
      <c r="P14" s="141"/>
    </row>
    <row r="15" spans="1:16" ht="15.95" customHeight="1" x14ac:dyDescent="0.2">
      <c r="A15" s="82" t="s">
        <v>346</v>
      </c>
      <c r="B15" s="142">
        <f>'PO Relicit REV1'!H63</f>
        <v>70836.655018676945</v>
      </c>
      <c r="C15" s="61"/>
      <c r="D15" s="144"/>
      <c r="E15" s="92"/>
      <c r="F15" s="145"/>
      <c r="G15" s="92"/>
      <c r="H15" s="144"/>
      <c r="I15" s="92">
        <f>J15*B15</f>
        <v>35418.327509338473</v>
      </c>
      <c r="J15" s="145">
        <v>0.5</v>
      </c>
      <c r="K15" s="92">
        <f>L15*B15</f>
        <v>35418.327509338473</v>
      </c>
      <c r="L15" s="145">
        <v>0.5</v>
      </c>
      <c r="M15" s="92"/>
      <c r="N15" s="153"/>
      <c r="P15" s="141"/>
    </row>
    <row r="16" spans="1:16" ht="15.95" customHeight="1" x14ac:dyDescent="0.2">
      <c r="A16" s="82" t="s">
        <v>347</v>
      </c>
      <c r="B16" s="142">
        <f>'PO Relicit REV1'!H68</f>
        <v>8823.3573569206856</v>
      </c>
      <c r="C16" s="61"/>
      <c r="D16" s="144"/>
      <c r="E16" s="92"/>
      <c r="F16" s="144"/>
      <c r="G16" s="92">
        <f>H16*B16</f>
        <v>8823.3573569206856</v>
      </c>
      <c r="H16" s="145">
        <v>1</v>
      </c>
      <c r="I16" s="92"/>
      <c r="J16" s="145"/>
      <c r="K16" s="92"/>
      <c r="L16" s="144"/>
      <c r="M16" s="92"/>
      <c r="N16" s="155"/>
      <c r="P16" s="141"/>
    </row>
    <row r="17" spans="1:16" ht="15.95" customHeight="1" x14ac:dyDescent="0.2">
      <c r="A17" s="82" t="s">
        <v>348</v>
      </c>
      <c r="B17" s="142">
        <f>'PO Relicit REV1'!H74</f>
        <v>13020.684151886566</v>
      </c>
      <c r="C17" s="92"/>
      <c r="D17" s="143"/>
      <c r="E17" s="92"/>
      <c r="F17" s="144"/>
      <c r="G17" s="92"/>
      <c r="H17" s="145"/>
      <c r="I17" s="92"/>
      <c r="J17" s="144"/>
      <c r="K17" s="92">
        <f>L17*B17</f>
        <v>6510.3420759432829</v>
      </c>
      <c r="L17" s="145">
        <v>0.5</v>
      </c>
      <c r="M17" s="92">
        <f>N17*B17</f>
        <v>6510.3420759432829</v>
      </c>
      <c r="N17" s="156">
        <v>0.5</v>
      </c>
      <c r="P17" s="141"/>
    </row>
    <row r="18" spans="1:16" ht="15.95" customHeight="1" x14ac:dyDescent="0.2">
      <c r="A18" s="82" t="s">
        <v>349</v>
      </c>
      <c r="B18" s="142">
        <f>'PO Relicit REV1'!H88</f>
        <v>23988.876717746789</v>
      </c>
      <c r="C18" s="61"/>
      <c r="D18" s="144"/>
      <c r="E18" s="92"/>
      <c r="F18" s="144"/>
      <c r="G18" s="92"/>
      <c r="H18" s="144"/>
      <c r="I18" s="92"/>
      <c r="J18" s="144"/>
      <c r="K18" s="92"/>
      <c r="L18" s="145"/>
      <c r="M18" s="92">
        <f>N18*B18</f>
        <v>23988.876717746789</v>
      </c>
      <c r="N18" s="156">
        <v>1</v>
      </c>
      <c r="P18" s="141"/>
    </row>
    <row r="19" spans="1:16" ht="15.95" customHeight="1" x14ac:dyDescent="0.2">
      <c r="A19" s="98" t="s">
        <v>350</v>
      </c>
      <c r="B19" s="142">
        <f>'PO Relicit REV1'!H97</f>
        <v>24419.648366021815</v>
      </c>
      <c r="C19" s="61"/>
      <c r="D19" s="144"/>
      <c r="E19" s="92"/>
      <c r="F19" s="144"/>
      <c r="G19" s="92"/>
      <c r="H19" s="145"/>
      <c r="I19" s="92"/>
      <c r="J19" s="144"/>
      <c r="K19" s="92"/>
      <c r="L19" s="144"/>
      <c r="M19" s="92">
        <f>N19*B19</f>
        <v>24419.648366021815</v>
      </c>
      <c r="N19" s="156">
        <v>1</v>
      </c>
      <c r="P19" s="141"/>
    </row>
    <row r="20" spans="1:16" ht="15.95" customHeight="1" x14ac:dyDescent="0.2">
      <c r="A20" s="82" t="s">
        <v>351</v>
      </c>
      <c r="B20" s="142">
        <f>'PO Relicit REV1'!H141</f>
        <v>27270.764549945776</v>
      </c>
      <c r="C20" s="61"/>
      <c r="D20" s="144"/>
      <c r="E20" s="92"/>
      <c r="F20" s="144"/>
      <c r="G20" s="92"/>
      <c r="H20" s="144"/>
      <c r="I20" s="92">
        <f>J20*B20</f>
        <v>13635.382274972888</v>
      </c>
      <c r="J20" s="149">
        <v>0.5</v>
      </c>
      <c r="K20" s="92">
        <f>L20*B20</f>
        <v>13635.382274972888</v>
      </c>
      <c r="L20" s="145">
        <v>0.5</v>
      </c>
      <c r="M20" s="92"/>
      <c r="N20" s="153"/>
      <c r="P20" s="141"/>
    </row>
    <row r="21" spans="1:16" ht="15.95" customHeight="1" x14ac:dyDescent="0.2">
      <c r="A21" s="83" t="s">
        <v>352</v>
      </c>
      <c r="B21" s="142">
        <f>'PO Relicit REV1'!H177</f>
        <v>912.55243161465239</v>
      </c>
      <c r="C21" s="61"/>
      <c r="D21" s="144"/>
      <c r="E21" s="92"/>
      <c r="F21" s="144"/>
      <c r="G21" s="92"/>
      <c r="H21" s="144"/>
      <c r="I21" s="93"/>
      <c r="J21" s="150"/>
      <c r="K21" s="95"/>
      <c r="L21" s="152"/>
      <c r="M21" s="92">
        <f>N21*B21</f>
        <v>912.55243161465239</v>
      </c>
      <c r="N21" s="157">
        <v>1</v>
      </c>
      <c r="P21" s="141"/>
    </row>
    <row r="22" spans="1:16" ht="15.95" customHeight="1" x14ac:dyDescent="0.2">
      <c r="A22" s="82" t="s">
        <v>353</v>
      </c>
      <c r="B22" s="142">
        <f>'PO Relicit REV1'!H181</f>
        <v>95671.032654536713</v>
      </c>
      <c r="C22" s="61"/>
      <c r="D22" s="144"/>
      <c r="E22" s="92"/>
      <c r="F22" s="144"/>
      <c r="G22" s="92"/>
      <c r="H22" s="144"/>
      <c r="I22" s="96"/>
      <c r="J22" s="151"/>
      <c r="K22" s="97">
        <f>L22*B22</f>
        <v>23917.758163634178</v>
      </c>
      <c r="L22" s="149">
        <v>0.25</v>
      </c>
      <c r="M22" s="92">
        <f>N22*B22</f>
        <v>71753.274490902535</v>
      </c>
      <c r="N22" s="156">
        <v>0.75</v>
      </c>
      <c r="P22" s="141"/>
    </row>
    <row r="23" spans="1:16" ht="15.95" customHeight="1" x14ac:dyDescent="0.2">
      <c r="A23" s="52" t="s">
        <v>99</v>
      </c>
      <c r="B23" s="50">
        <f>SUM(B9:B22)</f>
        <v>356250.57226204802</v>
      </c>
      <c r="C23" s="246"/>
      <c r="D23" s="247"/>
      <c r="E23" s="246"/>
      <c r="F23" s="247"/>
      <c r="G23" s="246"/>
      <c r="H23" s="248"/>
      <c r="I23" s="229"/>
      <c r="J23" s="229"/>
      <c r="K23" s="229"/>
      <c r="L23" s="229"/>
      <c r="M23" s="230"/>
      <c r="N23" s="231"/>
    </row>
    <row r="24" spans="1:16" ht="15.95" customHeight="1" x14ac:dyDescent="0.2">
      <c r="A24" s="54" t="s">
        <v>100</v>
      </c>
      <c r="B24" s="55"/>
      <c r="C24" s="91">
        <f>SUM(C9:C22)</f>
        <v>23142.139584189314</v>
      </c>
      <c r="D24" s="56">
        <f>C24/B23</f>
        <v>6.4960287466335906E-2</v>
      </c>
      <c r="E24" s="91">
        <f>SUM(E9:E19)</f>
        <v>23595.833495396779</v>
      </c>
      <c r="F24" s="56">
        <f>E24/B23</f>
        <v>6.6233812188911625E-2</v>
      </c>
      <c r="G24" s="91">
        <f>SUM(G9:G23)</f>
        <v>35355.255385717435</v>
      </c>
      <c r="H24" s="56">
        <f>G24/B23</f>
        <v>9.9242662716934785E-2</v>
      </c>
      <c r="I24" s="91">
        <f>SUM(I9:I22)</f>
        <v>61669.967230540453</v>
      </c>
      <c r="J24" s="79">
        <f>I24/B23</f>
        <v>0.17310840187276313</v>
      </c>
      <c r="K24" s="91">
        <f>SUM(K9:K22)</f>
        <v>84902.682483975004</v>
      </c>
      <c r="L24" s="79">
        <f>K24/B23</f>
        <v>0.23832293642330754</v>
      </c>
      <c r="M24" s="91">
        <f>SUM(M9:M22)</f>
        <v>127584.69408222908</v>
      </c>
      <c r="N24" s="84">
        <f>M24/B23</f>
        <v>0.35813189933174711</v>
      </c>
    </row>
    <row r="25" spans="1:16" ht="15.95" customHeight="1" thickBot="1" x14ac:dyDescent="0.25">
      <c r="A25" s="158" t="s">
        <v>101</v>
      </c>
      <c r="B25" s="159"/>
      <c r="C25" s="160">
        <f>C24</f>
        <v>23142.139584189314</v>
      </c>
      <c r="D25" s="161">
        <f>D24</f>
        <v>6.4960287466335906E-2</v>
      </c>
      <c r="E25" s="160">
        <f>C25+E24</f>
        <v>46737.973079586096</v>
      </c>
      <c r="F25" s="161">
        <f>SUM(D25+F24)</f>
        <v>0.13119409965524753</v>
      </c>
      <c r="G25" s="160">
        <f>E25+G24</f>
        <v>82093.228465303531</v>
      </c>
      <c r="H25" s="161">
        <f>SUM(F25+H24)</f>
        <v>0.2304367623721823</v>
      </c>
      <c r="I25" s="160">
        <f>G25+I24</f>
        <v>143763.19569584398</v>
      </c>
      <c r="J25" s="162">
        <f>SUM(H25+J24)</f>
        <v>0.40354516424494546</v>
      </c>
      <c r="K25" s="160">
        <f>I25+K24</f>
        <v>228665.87817981897</v>
      </c>
      <c r="L25" s="162">
        <f>SUM(J25+L24)</f>
        <v>0.64186810066825295</v>
      </c>
      <c r="M25" s="160">
        <f>K25+M24</f>
        <v>356250.57226204802</v>
      </c>
      <c r="N25" s="163">
        <f>SUM(L25+N24)</f>
        <v>1</v>
      </c>
    </row>
    <row r="26" spans="1:16" ht="15.95" customHeight="1" x14ac:dyDescent="0.2">
      <c r="A26" s="42" t="s">
        <v>371</v>
      </c>
      <c r="B26" s="99"/>
      <c r="C26" s="117"/>
      <c r="D26" s="44"/>
      <c r="E26" s="118"/>
      <c r="F26" s="44"/>
      <c r="G26" s="118"/>
      <c r="H26" s="44"/>
      <c r="I26" s="120"/>
      <c r="J26" s="119"/>
      <c r="K26" s="120"/>
      <c r="L26" s="100"/>
      <c r="M26" s="120"/>
      <c r="N26" s="101"/>
    </row>
    <row r="27" spans="1:16" x14ac:dyDescent="0.2">
      <c r="A27" s="42"/>
      <c r="B27" s="99"/>
      <c r="C27" s="44"/>
      <c r="D27" s="44"/>
      <c r="E27" s="44"/>
      <c r="F27" s="44"/>
      <c r="G27" s="44"/>
      <c r="H27" s="44"/>
      <c r="I27" s="9"/>
      <c r="J27" s="100"/>
      <c r="K27" s="100"/>
      <c r="L27" s="100"/>
      <c r="M27" s="100"/>
      <c r="N27" s="101"/>
    </row>
    <row r="28" spans="1:16" x14ac:dyDescent="0.2">
      <c r="A28" s="102"/>
      <c r="B28" s="9"/>
      <c r="C28" s="47"/>
      <c r="D28" s="44"/>
      <c r="E28" s="44"/>
      <c r="F28" s="44"/>
      <c r="G28" s="45"/>
      <c r="H28" s="44"/>
      <c r="I28" s="100"/>
      <c r="J28" s="100"/>
      <c r="K28" s="100"/>
      <c r="L28" s="100"/>
      <c r="M28" s="100"/>
      <c r="N28" s="101"/>
    </row>
    <row r="29" spans="1:16" x14ac:dyDescent="0.2">
      <c r="A29" s="53"/>
      <c r="B29" s="47"/>
      <c r="C29" s="44"/>
      <c r="D29" s="9"/>
      <c r="E29" s="47"/>
      <c r="F29" s="47"/>
      <c r="G29" s="47"/>
      <c r="H29" s="47"/>
      <c r="I29" s="47"/>
      <c r="J29" s="9"/>
      <c r="K29" s="9"/>
      <c r="L29" s="9"/>
      <c r="M29" s="9"/>
      <c r="N29" s="101"/>
    </row>
    <row r="30" spans="1:16" ht="25.5" customHeight="1" x14ac:dyDescent="0.2">
      <c r="A30" s="42" t="s">
        <v>367</v>
      </c>
      <c r="B30" s="44"/>
      <c r="C30" s="9"/>
      <c r="D30" s="44"/>
      <c r="E30" s="232" t="s">
        <v>359</v>
      </c>
      <c r="F30" s="232"/>
      <c r="G30" s="232"/>
      <c r="H30" s="232"/>
      <c r="I30" s="232"/>
      <c r="J30" s="9"/>
      <c r="K30" s="9"/>
      <c r="L30" s="9"/>
      <c r="M30" s="9"/>
      <c r="N30" s="101"/>
    </row>
    <row r="31" spans="1:16" ht="14.25" customHeight="1" x14ac:dyDescent="0.2">
      <c r="A31" s="164" t="s">
        <v>366</v>
      </c>
      <c r="B31" s="9"/>
      <c r="C31" s="9"/>
      <c r="D31" s="9"/>
      <c r="E31" s="233" t="s">
        <v>364</v>
      </c>
      <c r="F31" s="233"/>
      <c r="G31" s="233"/>
      <c r="H31" s="233"/>
      <c r="I31" s="233"/>
      <c r="J31" s="23"/>
      <c r="K31" s="23"/>
      <c r="L31" s="23"/>
      <c r="M31" s="23"/>
      <c r="N31" s="101"/>
    </row>
    <row r="32" spans="1:16" x14ac:dyDescent="0.2">
      <c r="A32" s="165" t="s">
        <v>368</v>
      </c>
      <c r="B32" s="44"/>
      <c r="C32" s="44"/>
      <c r="D32" s="105"/>
      <c r="E32" s="228" t="s">
        <v>365</v>
      </c>
      <c r="F32" s="228"/>
      <c r="G32" s="228"/>
      <c r="H32" s="228"/>
      <c r="I32" s="228"/>
      <c r="J32" s="23"/>
      <c r="K32" s="23"/>
      <c r="L32" s="23"/>
      <c r="M32" s="23"/>
      <c r="N32" s="101"/>
    </row>
    <row r="33" spans="1:14" x14ac:dyDescent="0.2">
      <c r="A33" s="104"/>
      <c r="B33" s="44"/>
      <c r="C33" s="44"/>
      <c r="D33" s="105"/>
      <c r="E33" s="44"/>
      <c r="F33" s="103"/>
      <c r="G33" s="103"/>
      <c r="H33" s="23"/>
      <c r="I33" s="23"/>
      <c r="J33" s="23"/>
      <c r="K33" s="23"/>
      <c r="L33" s="23"/>
      <c r="M33" s="23"/>
      <c r="N33" s="101"/>
    </row>
    <row r="34" spans="1:14" x14ac:dyDescent="0.2">
      <c r="A34" s="36"/>
      <c r="N34" s="37"/>
    </row>
    <row r="35" spans="1:14" ht="13.5" thickBot="1" x14ac:dyDescent="0.25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40"/>
    </row>
  </sheetData>
  <mergeCells count="16">
    <mergeCell ref="A6:N6"/>
    <mergeCell ref="C23:D23"/>
    <mergeCell ref="E23:F23"/>
    <mergeCell ref="G23:H23"/>
    <mergeCell ref="I23:J23"/>
    <mergeCell ref="A7:N7"/>
    <mergeCell ref="A1:N1"/>
    <mergeCell ref="A2:N2"/>
    <mergeCell ref="A3:N3"/>
    <mergeCell ref="A4:N4"/>
    <mergeCell ref="A5:N5"/>
    <mergeCell ref="E32:I32"/>
    <mergeCell ref="K23:L23"/>
    <mergeCell ref="M23:N23"/>
    <mergeCell ref="E30:I30"/>
    <mergeCell ref="E31:I31"/>
  </mergeCells>
  <pageMargins left="0.47244094488188981" right="0.39370078740157483" top="1.181102362204724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PO Relicit REV1</vt:lpstr>
      <vt:lpstr>CRONOGRAMA</vt:lpstr>
      <vt:lpstr>CRONOGRAMA!Area_de_impressao</vt:lpstr>
      <vt:lpstr>'PO Relicit REV1'!Area_de_impressao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Tributação</cp:lastModifiedBy>
  <cp:lastPrinted>2020-07-03T17:58:35Z</cp:lastPrinted>
  <dcterms:created xsi:type="dcterms:W3CDTF">2019-06-10T14:36:57Z</dcterms:created>
  <dcterms:modified xsi:type="dcterms:W3CDTF">2020-07-07T12:28:43Z</dcterms:modified>
</cp:coreProperties>
</file>