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555" windowWidth="14055" windowHeight="4305" activeTab="1"/>
  </bookViews>
  <sheets>
    <sheet name="Orçamento" sheetId="1" r:id="rId1"/>
    <sheet name="Cronograma" sheetId="2" r:id="rId2"/>
  </sheets>
  <definedNames>
    <definedName name="_GoBack" localSheetId="1">Cronograma!#REF!</definedName>
    <definedName name="_xlnm.Print_Area" localSheetId="1">Cronograma!$A$1:$N$41</definedName>
    <definedName name="_xlnm.Print_Area" localSheetId="0">Orçamento!$A$1:$N$51</definedName>
  </definedNames>
  <calcPr calcId="124519"/>
</workbook>
</file>

<file path=xl/calcChain.xml><?xml version="1.0" encoding="utf-8"?>
<calcChain xmlns="http://schemas.openxmlformats.org/spreadsheetml/2006/main">
  <c r="M27" i="2"/>
  <c r="J27"/>
  <c r="L24"/>
  <c r="L23"/>
  <c r="I23"/>
  <c r="L22"/>
  <c r="I22"/>
  <c r="I26"/>
  <c r="I25"/>
  <c r="F22"/>
  <c r="E25"/>
  <c r="L25" s="1"/>
  <c r="E23"/>
  <c r="E22"/>
  <c r="I21" i="1"/>
  <c r="H28"/>
  <c r="L45"/>
  <c r="L46" s="1"/>
  <c r="H39"/>
  <c r="I39" s="1"/>
  <c r="K39" s="1"/>
  <c r="H38"/>
  <c r="J38" s="1"/>
  <c r="H37"/>
  <c r="J37" s="1"/>
  <c r="H36"/>
  <c r="J36" s="1"/>
  <c r="H35"/>
  <c r="I35" s="1"/>
  <c r="K35" s="1"/>
  <c r="H32"/>
  <c r="I32" s="1"/>
  <c r="K32" s="1"/>
  <c r="H25"/>
  <c r="I25" s="1"/>
  <c r="K25" s="1"/>
  <c r="H24"/>
  <c r="I24" s="1"/>
  <c r="K24" s="1"/>
  <c r="F20"/>
  <c r="F21"/>
  <c r="F28"/>
  <c r="F29"/>
  <c r="F32"/>
  <c r="F40"/>
  <c r="E40" s="1"/>
  <c r="H40" s="1"/>
  <c r="J40" s="1"/>
  <c r="G22" i="2" l="1"/>
  <c r="G27" s="1"/>
  <c r="G28" s="1"/>
  <c r="J28" s="1"/>
  <c r="M28" s="1"/>
  <c r="F25"/>
  <c r="F23"/>
  <c r="I37" i="1"/>
  <c r="K37" s="1"/>
  <c r="I36"/>
  <c r="K36" s="1"/>
  <c r="L36" s="1"/>
  <c r="L37"/>
  <c r="I40"/>
  <c r="K40" s="1"/>
  <c r="L40" s="1"/>
  <c r="J32"/>
  <c r="L32" s="1"/>
  <c r="I38"/>
  <c r="K38" s="1"/>
  <c r="L38" s="1"/>
  <c r="J35"/>
  <c r="L35" s="1"/>
  <c r="J39"/>
  <c r="L39" s="1"/>
  <c r="J25"/>
  <c r="L25" s="1"/>
  <c r="J24"/>
  <c r="L24" s="1"/>
  <c r="H29"/>
  <c r="I29" s="1"/>
  <c r="K29" s="1"/>
  <c r="H20"/>
  <c r="I20" s="1"/>
  <c r="K20" s="1"/>
  <c r="I28"/>
  <c r="K28" s="1"/>
  <c r="K21"/>
  <c r="L41" l="1"/>
  <c r="E26" i="2" s="1"/>
  <c r="L26" i="1"/>
  <c r="J29"/>
  <c r="L29" s="1"/>
  <c r="J28"/>
  <c r="L28" s="1"/>
  <c r="J20"/>
  <c r="L20" s="1"/>
  <c r="J21"/>
  <c r="L21" s="1"/>
  <c r="M21" s="1"/>
  <c r="F26" i="2" l="1"/>
  <c r="L26"/>
  <c r="L27" s="1"/>
  <c r="M20" i="1"/>
  <c r="M22" s="1"/>
  <c r="N22" s="1"/>
  <c r="L22"/>
  <c r="L30"/>
  <c r="E24" i="2" s="1"/>
  <c r="L33" i="1"/>
  <c r="N41"/>
  <c r="N30"/>
  <c r="I24" i="2" l="1"/>
  <c r="I27" s="1"/>
  <c r="F24"/>
  <c r="F27" s="1"/>
  <c r="E27"/>
  <c r="D24" s="1"/>
  <c r="L42" i="1"/>
  <c r="L48" s="1"/>
  <c r="K27" i="2" l="1"/>
  <c r="D25"/>
  <c r="D27" s="1"/>
  <c r="N27"/>
  <c r="D22"/>
  <c r="D26"/>
  <c r="H27"/>
  <c r="H28" s="1"/>
  <c r="K28" s="1"/>
  <c r="N28" s="1"/>
  <c r="F28"/>
  <c r="I28" s="1"/>
  <c r="L28" s="1"/>
  <c r="M30" s="1"/>
  <c r="D23"/>
  <c r="M31"/>
</calcChain>
</file>

<file path=xl/sharedStrings.xml><?xml version="1.0" encoding="utf-8"?>
<sst xmlns="http://schemas.openxmlformats.org/spreadsheetml/2006/main" count="137" uniqueCount="116">
  <si>
    <t>CUSTO UNITÁRIO R$</t>
  </si>
  <si>
    <t>CUSTO PARCIAL R$</t>
  </si>
  <si>
    <t>TOTAL</t>
  </si>
  <si>
    <t>DISCRIMINAÇÃO</t>
  </si>
  <si>
    <t>UNID</t>
  </si>
  <si>
    <t>QUANT.</t>
  </si>
  <si>
    <t>MAT.</t>
  </si>
  <si>
    <t>M.O.</t>
  </si>
  <si>
    <t>M.O</t>
  </si>
  <si>
    <t>ITEM</t>
  </si>
  <si>
    <t>1.2</t>
  </si>
  <si>
    <t>3,00</t>
  </si>
  <si>
    <t>201,75</t>
  </si>
  <si>
    <t>1.3</t>
  </si>
  <si>
    <t>Locação da obra - execução de gabarito</t>
  </si>
  <si>
    <t>m2</t>
  </si>
  <si>
    <t>6,09</t>
  </si>
  <si>
    <t>2.1</t>
  </si>
  <si>
    <t>2.2</t>
  </si>
  <si>
    <t>Lastro de brita graduada apiloada (esp.=6 cm)</t>
  </si>
  <si>
    <t>3,90</t>
  </si>
  <si>
    <t>55,94</t>
  </si>
  <si>
    <t>8,67</t>
  </si>
  <si>
    <t>Limpeza geral</t>
  </si>
  <si>
    <t>2,05</t>
  </si>
  <si>
    <t>Subtotal item 1</t>
  </si>
  <si>
    <t>%</t>
  </si>
  <si>
    <t>Placa da obra</t>
  </si>
  <si>
    <t>3.1</t>
  </si>
  <si>
    <t>4.1</t>
  </si>
  <si>
    <t>PINTURA</t>
  </si>
  <si>
    <t>Demarcação de piso com tinta à base de resina epóxi</t>
  </si>
  <si>
    <t>PISOS</t>
  </si>
  <si>
    <t>Agente Executor: Prefeitura Municipal de Irineópolis - SC</t>
  </si>
  <si>
    <t>Eng.Civil: José Alfredo Pinto</t>
  </si>
  <si>
    <t>CREA-SC: 16069-3</t>
  </si>
  <si>
    <t>Local e data</t>
  </si>
  <si>
    <t>Local:  Escola Jandira Brandel de Souza, situada na Rua Florianópolis S/N, no Distrito de Poço Preto.</t>
  </si>
  <si>
    <t>m</t>
  </si>
  <si>
    <t>MOVIMENTAÇÃO DE SOLO</t>
  </si>
  <si>
    <t xml:space="preserve">Terraplenagem com motoniveladora </t>
  </si>
  <si>
    <t>Compactação com rolo vibratório</t>
  </si>
  <si>
    <t>m²</t>
  </si>
  <si>
    <t>Subtotal item 2</t>
  </si>
  <si>
    <t>Subtotal item 3</t>
  </si>
  <si>
    <t>3.2</t>
  </si>
  <si>
    <t>Subtotal item 4</t>
  </si>
  <si>
    <t>Subtotal item 5</t>
  </si>
  <si>
    <t>5.1</t>
  </si>
  <si>
    <t>TOTAL GERAL DA OBRA  COM BDI</t>
  </si>
  <si>
    <t>Irineópolis, 26 de abril de 2016.</t>
  </si>
  <si>
    <t>5.2</t>
  </si>
  <si>
    <t>Portão em tubo de ferro galvanizado 2" e tela de arame galvanizado fio 12 bwg, malha 2", revestido em pvc, inclusive dobradiças e fechadura</t>
  </si>
  <si>
    <t>un</t>
  </si>
  <si>
    <t>5.3</t>
  </si>
  <si>
    <r>
      <rPr>
        <b/>
        <sz val="11"/>
        <rFont val="Arial"/>
        <family val="2"/>
      </rPr>
      <t>1</t>
    </r>
  </si>
  <si>
    <r>
      <rPr>
        <b/>
        <sz val="11"/>
        <rFont val="Arial"/>
        <family val="2"/>
      </rPr>
      <t>SERVIÇOS PRELIMINARES</t>
    </r>
  </si>
  <si>
    <r>
      <t>m</t>
    </r>
    <r>
      <rPr>
        <vertAlign val="superscript"/>
        <sz val="11"/>
        <rFont val="Arial"/>
        <family val="2"/>
      </rPr>
      <t>2</t>
    </r>
  </si>
  <si>
    <r>
      <rPr>
        <b/>
        <sz val="11"/>
        <rFont val="Arial"/>
        <family val="2"/>
      </rPr>
      <t>SERVIÇOS DIVERSOS</t>
    </r>
  </si>
  <si>
    <t>cj</t>
  </si>
  <si>
    <t>5.4</t>
  </si>
  <si>
    <t>5.5</t>
  </si>
  <si>
    <t>5.6</t>
  </si>
  <si>
    <t>Estrutura metálica c/ tabelas de basquete, incluindo pintura c/ esmalte sintético duas demãos e fundo, e fixação no piso</t>
  </si>
  <si>
    <t>Estrutura metálica de traves de futsal, incl. pintura c/ tinta esmalte sintético duas demãos e fundo, e fixação</t>
  </si>
  <si>
    <t>Estrutura metálica p/ rede de voley, incluindo pintura c/tinta esmalte sintético duas demãos e fundo</t>
  </si>
  <si>
    <t>Alambrado com tela de arame galvanizado fio 12 bwg, malha 2", revestido em pvc, fixada com tubos de ferro galvanizado 2" devidamente pintados c/ tinta esmalte sintético, incl. fundo especial</t>
  </si>
  <si>
    <t>Obra: Construção de Quadra Poliesportiva não coberta</t>
  </si>
  <si>
    <t>Área: 680 m²    - BDI =25%</t>
  </si>
  <si>
    <t>Prefeito Municipal</t>
  </si>
  <si>
    <t>PLANILHA ORÇAMENTÁRIA</t>
  </si>
  <si>
    <t xml:space="preserve">                                                     Prefeitura Municipal de Irineópolis</t>
  </si>
  <si>
    <t xml:space="preserve">                                                                       CNPJ 83.102.558/0001-05</t>
  </si>
  <si>
    <t xml:space="preserve">                                                          Fone/Fax (47) 3625.1111 E-mail: prefeitura@irineopolis.sc.gov.br </t>
  </si>
  <si>
    <t xml:space="preserve">                                                                          Rua Paraná, 200. Centro. Cep 89440-000.</t>
  </si>
  <si>
    <t xml:space="preserve">                                                            IRINEÓPOLIS – SANTA CATARINA</t>
  </si>
  <si>
    <t>Agente promotor/executor</t>
  </si>
  <si>
    <t>Programa</t>
  </si>
  <si>
    <t>Modalidade</t>
  </si>
  <si>
    <t>PREFEITURA MUNICIPAL DE IRINEÓPOLIS</t>
  </si>
  <si>
    <t>Nome do empreendimento</t>
  </si>
  <si>
    <t>Valor de financiamento/repasse</t>
  </si>
  <si>
    <t>Município</t>
  </si>
  <si>
    <t>IRINEOPOLIS,SC</t>
  </si>
  <si>
    <t>Item</t>
  </si>
  <si>
    <t>Discriminação dos serviços</t>
  </si>
  <si>
    <t>Peso (%)</t>
  </si>
  <si>
    <t>Valor das obras/serviços (R$)</t>
  </si>
  <si>
    <t>Mês 01</t>
  </si>
  <si>
    <t>Mês 02</t>
  </si>
  <si>
    <t>Mês 03</t>
  </si>
  <si>
    <t>Concedente R$</t>
  </si>
  <si>
    <t>Proponente R$</t>
  </si>
  <si>
    <t>Total simples</t>
  </si>
  <si>
    <t>Total acumulado</t>
  </si>
  <si>
    <t>________________________________</t>
  </si>
  <si>
    <t xml:space="preserve"> Prefeitura Municipal de Irineópolis</t>
  </si>
  <si>
    <t>CNPJ 83.102.558/0001-05</t>
  </si>
  <si>
    <t>Rua Paraná, 200. Centro. Cep 89440-000.</t>
  </si>
  <si>
    <t xml:space="preserve"> Fone/Fax (47) 3625.1111 E-mail: prefeitura@irineopolis.sc.gov.br </t>
  </si>
  <si>
    <t>IRINEÓPOLIS – SANTA CATARINA</t>
  </si>
  <si>
    <t>CRONOGRAMA FÍSICO-FINANCEIRO GLOBAL</t>
  </si>
  <si>
    <t>QUADRA POLIESPORTIVA NÃO COBERTA</t>
  </si>
  <si>
    <t xml:space="preserve">  VALOR R$ 100.000,00</t>
  </si>
  <si>
    <t>Endereço: Rua Florianópolis, s/nº - DISTRITO DE POÇO PRETO</t>
  </si>
  <si>
    <t>Localização: ESCOLA JANDIRA BRANDEL DE SOUZA</t>
  </si>
  <si>
    <t xml:space="preserve">Área: 680,00 m2 </t>
  </si>
  <si>
    <t>Valor de recursos próprios: R$ 300,00</t>
  </si>
  <si>
    <t>IRINEÓPOLIS, 25/04/2016.</t>
  </si>
  <si>
    <t>CONCEDENTE:  R$ 100.000,00</t>
  </si>
  <si>
    <t>PROPONENTE:  R$ 300,00</t>
  </si>
  <si>
    <t xml:space="preserve">SERVIÇOS PRELIMINARES </t>
  </si>
  <si>
    <t xml:space="preserve">PINTURA </t>
  </si>
  <si>
    <t>Responsável Técnico</t>
  </si>
  <si>
    <t>SERVIÇOS DIVERSOS</t>
  </si>
  <si>
    <t xml:space="preserve">Piso em concreto armado com tela e juntas de dilatação (esp.=10cm)tela soldada nervurada Q-92, barras de Ø12.5mmCA-50A, isolamento com filme plástico de esp. de 0,15mm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</si>
</sst>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-&quot;R$&quot;\ * #,##0.00_-;\-&quot;R$&quot;\ * #,##0.00_-;_-&quot;R$&quot;\ * &quot;-&quot;_-;_-@_-"/>
  </numFmts>
  <fonts count="33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indexed="63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sz val="16"/>
      <name val="Impact"/>
      <family val="2"/>
    </font>
    <font>
      <sz val="9"/>
      <name val="Arial"/>
      <family val="2"/>
    </font>
    <font>
      <sz val="5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Swis721 Md BT"/>
      <family val="2"/>
    </font>
    <font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2" applyNumberFormat="0" applyFill="0" applyBorder="0" applyAlignment="0" applyProtection="0">
      <alignment vertical="top"/>
      <protection locked="0"/>
    </xf>
    <xf numFmtId="0" fontId="3" fillId="0" borderId="2"/>
  </cellStyleXfs>
  <cellXfs count="331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horizontal="center"/>
    </xf>
    <xf numFmtId="164" fontId="0" fillId="2" borderId="2" xfId="1" applyFont="1" applyFill="1" applyBorder="1"/>
    <xf numFmtId="164" fontId="5" fillId="2" borderId="2" xfId="1" applyFont="1" applyFill="1" applyBorder="1"/>
    <xf numFmtId="164" fontId="6" fillId="2" borderId="2" xfId="1" applyFont="1" applyFill="1" applyBorder="1"/>
    <xf numFmtId="0" fontId="6" fillId="2" borderId="2" xfId="0" applyFont="1" applyFill="1" applyBorder="1"/>
    <xf numFmtId="0" fontId="4" fillId="2" borderId="2" xfId="0" applyFont="1" applyFill="1" applyBorder="1" applyAlignment="1">
      <alignment horizontal="center" vertical="justify"/>
    </xf>
    <xf numFmtId="164" fontId="5" fillId="2" borderId="2" xfId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/>
    <xf numFmtId="43" fontId="4" fillId="2" borderId="2" xfId="1" applyNumberFormat="1" applyFont="1" applyFill="1" applyBorder="1" applyAlignment="1">
      <alignment horizontal="center" vertical="justify"/>
    </xf>
    <xf numFmtId="164" fontId="7" fillId="2" borderId="2" xfId="1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left"/>
    </xf>
    <xf numFmtId="164" fontId="4" fillId="2" borderId="2" xfId="1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top"/>
    </xf>
    <xf numFmtId="0" fontId="6" fillId="2" borderId="2" xfId="0" applyNumberFormat="1" applyFont="1" applyFill="1" applyBorder="1" applyAlignment="1">
      <alignment horizontal="left" vertical="top"/>
    </xf>
    <xf numFmtId="164" fontId="6" fillId="2" borderId="2" xfId="1" applyFont="1" applyFill="1" applyBorder="1" applyAlignment="1">
      <alignment horizontal="left" vertical="top"/>
    </xf>
    <xf numFmtId="164" fontId="4" fillId="2" borderId="2" xfId="1" applyFont="1" applyFill="1" applyBorder="1" applyAlignment="1">
      <alignment horizontal="center" vertical="center"/>
    </xf>
    <xf numFmtId="164" fontId="4" fillId="2" borderId="2" xfId="1" applyFont="1" applyFill="1" applyBorder="1" applyAlignment="1"/>
    <xf numFmtId="164" fontId="4" fillId="2" borderId="2" xfId="1" applyFont="1" applyFill="1" applyBorder="1" applyAlignment="1">
      <alignment horizontal="center"/>
    </xf>
    <xf numFmtId="164" fontId="6" fillId="2" borderId="2" xfId="1" applyFont="1" applyFill="1" applyBorder="1" applyAlignment="1">
      <alignment horizontal="center" vertical="top"/>
    </xf>
    <xf numFmtId="164" fontId="0" fillId="0" borderId="0" xfId="1" applyFont="1"/>
    <xf numFmtId="0" fontId="6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justify"/>
    </xf>
    <xf numFmtId="0" fontId="6" fillId="2" borderId="2" xfId="0" applyFont="1" applyFill="1" applyBorder="1" applyAlignment="1">
      <alignment horizontal="center" vertical="justify"/>
    </xf>
    <xf numFmtId="0" fontId="11" fillId="0" borderId="0" xfId="0" applyFont="1"/>
    <xf numFmtId="0" fontId="12" fillId="0" borderId="2" xfId="0" applyNumberFormat="1" applyFont="1" applyBorder="1"/>
    <xf numFmtId="4" fontId="11" fillId="3" borderId="2" xfId="0" applyNumberFormat="1" applyFont="1" applyFill="1" applyBorder="1" applyAlignment="1"/>
    <xf numFmtId="164" fontId="12" fillId="0" borderId="2" xfId="1" applyFont="1" applyBorder="1" applyAlignment="1">
      <alignment horizontal="center" vertical="center"/>
    </xf>
    <xf numFmtId="164" fontId="13" fillId="0" borderId="0" xfId="1" applyFont="1"/>
    <xf numFmtId="0" fontId="13" fillId="0" borderId="0" xfId="0" applyFont="1"/>
    <xf numFmtId="10" fontId="0" fillId="0" borderId="2" xfId="2" applyNumberFormat="1" applyFont="1" applyFill="1" applyBorder="1" applyAlignment="1">
      <alignment horizontal="left" vertical="top"/>
    </xf>
    <xf numFmtId="164" fontId="0" fillId="0" borderId="2" xfId="1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164" fontId="14" fillId="2" borderId="2" xfId="1" applyFont="1" applyFill="1" applyBorder="1" applyAlignment="1">
      <alignment horizontal="center" vertical="center"/>
    </xf>
    <xf numFmtId="164" fontId="14" fillId="2" borderId="2" xfId="1" applyFont="1" applyFill="1" applyBorder="1" applyAlignment="1">
      <alignment horizontal="left"/>
    </xf>
    <xf numFmtId="164" fontId="14" fillId="2" borderId="2" xfId="1" applyFont="1" applyFill="1" applyBorder="1" applyAlignment="1"/>
    <xf numFmtId="164" fontId="14" fillId="2" borderId="2" xfId="1" applyFont="1" applyFill="1" applyBorder="1" applyAlignment="1">
      <alignment horizontal="center"/>
    </xf>
    <xf numFmtId="164" fontId="14" fillId="2" borderId="2" xfId="1" applyFont="1" applyFill="1" applyBorder="1" applyAlignment="1">
      <alignment horizontal="center" vertical="top"/>
    </xf>
    <xf numFmtId="164" fontId="14" fillId="2" borderId="2" xfId="1" applyFont="1" applyFill="1" applyBorder="1" applyAlignment="1">
      <alignment horizontal="left" vertical="top"/>
    </xf>
    <xf numFmtId="4" fontId="15" fillId="3" borderId="2" xfId="0" applyNumberFormat="1" applyFont="1" applyFill="1" applyBorder="1" applyAlignment="1"/>
    <xf numFmtId="164" fontId="15" fillId="3" borderId="2" xfId="1" applyNumberFormat="1" applyFont="1" applyFill="1" applyBorder="1" applyAlignment="1"/>
    <xf numFmtId="164" fontId="0" fillId="0" borderId="0" xfId="0" applyNumberFormat="1"/>
    <xf numFmtId="164" fontId="13" fillId="0" borderId="0" xfId="0" applyNumberFormat="1" applyFont="1"/>
    <xf numFmtId="164" fontId="11" fillId="0" borderId="0" xfId="0" applyNumberFormat="1" applyFont="1"/>
    <xf numFmtId="164" fontId="15" fillId="0" borderId="0" xfId="0" applyNumberFormat="1" applyFont="1"/>
    <xf numFmtId="164" fontId="0" fillId="2" borderId="0" xfId="1" applyFont="1" applyFill="1"/>
    <xf numFmtId="164" fontId="19" fillId="0" borderId="2" xfId="1" applyFont="1" applyBorder="1" applyAlignment="1">
      <alignment horizontal="center" vertical="center"/>
    </xf>
    <xf numFmtId="0" fontId="19" fillId="0" borderId="2" xfId="0" applyNumberFormat="1" applyFont="1" applyBorder="1"/>
    <xf numFmtId="43" fontId="21" fillId="2" borderId="2" xfId="1" applyNumberFormat="1" applyFont="1" applyFill="1" applyBorder="1" applyAlignment="1">
      <alignment vertical="justify"/>
    </xf>
    <xf numFmtId="164" fontId="21" fillId="0" borderId="2" xfId="1" applyFont="1" applyBorder="1" applyAlignment="1">
      <alignment vertical="center"/>
    </xf>
    <xf numFmtId="164" fontId="20" fillId="0" borderId="2" xfId="1" applyFont="1" applyBorder="1" applyAlignment="1">
      <alignment vertical="center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164" fontId="11" fillId="0" borderId="2" xfId="1" applyFont="1" applyBorder="1"/>
    <xf numFmtId="164" fontId="15" fillId="0" borderId="2" xfId="1" applyFont="1" applyBorder="1"/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164" fontId="20" fillId="0" borderId="6" xfId="1" applyFont="1" applyBorder="1" applyAlignment="1">
      <alignment horizontal="right"/>
    </xf>
    <xf numFmtId="164" fontId="21" fillId="0" borderId="6" xfId="1" applyFont="1" applyBorder="1" applyAlignment="1">
      <alignment horizontal="right"/>
    </xf>
    <xf numFmtId="164" fontId="20" fillId="0" borderId="6" xfId="1" applyFont="1" applyBorder="1"/>
    <xf numFmtId="164" fontId="24" fillId="0" borderId="6" xfId="1" applyFont="1" applyBorder="1" applyAlignment="1">
      <alignment vertical="top"/>
    </xf>
    <xf numFmtId="0" fontId="20" fillId="0" borderId="6" xfId="0" applyFont="1" applyBorder="1" applyAlignment="1">
      <alignment vertical="top"/>
    </xf>
    <xf numFmtId="0" fontId="20" fillId="0" borderId="6" xfId="0" applyFont="1" applyBorder="1" applyAlignment="1">
      <alignment horizontal="center" vertical="top"/>
    </xf>
    <xf numFmtId="164" fontId="20" fillId="0" borderId="6" xfId="1" applyFont="1" applyBorder="1" applyAlignment="1">
      <alignment vertical="top"/>
    </xf>
    <xf numFmtId="164" fontId="20" fillId="0" borderId="6" xfId="1" applyFont="1" applyBorder="1" applyAlignment="1">
      <alignment vertical="center"/>
    </xf>
    <xf numFmtId="164" fontId="21" fillId="0" borderId="6" xfId="1" applyFont="1" applyBorder="1" applyAlignment="1">
      <alignment vertical="center"/>
    </xf>
    <xf numFmtId="0" fontId="20" fillId="0" borderId="6" xfId="0" applyFont="1" applyFill="1" applyBorder="1" applyAlignment="1">
      <alignment horizontal="left" vertical="center" wrapText="1"/>
    </xf>
    <xf numFmtId="164" fontId="21" fillId="0" borderId="6" xfId="1" applyFont="1" applyBorder="1" applyAlignment="1">
      <alignment horizontal="right" vertical="top"/>
    </xf>
    <xf numFmtId="164" fontId="21" fillId="0" borderId="6" xfId="1" applyFont="1" applyBorder="1" applyAlignment="1">
      <alignment vertical="top"/>
    </xf>
    <xf numFmtId="0" fontId="21" fillId="0" borderId="2" xfId="0" applyFont="1" applyBorder="1"/>
    <xf numFmtId="43" fontId="21" fillId="0" borderId="2" xfId="1" applyNumberFormat="1" applyFont="1" applyBorder="1" applyAlignment="1">
      <alignment vertical="justify"/>
    </xf>
    <xf numFmtId="0" fontId="20" fillId="0" borderId="7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right" vertical="center" wrapText="1"/>
    </xf>
    <xf numFmtId="4" fontId="20" fillId="0" borderId="7" xfId="0" applyNumberFormat="1" applyFont="1" applyFill="1" applyBorder="1" applyAlignment="1">
      <alignment vertical="center"/>
    </xf>
    <xf numFmtId="164" fontId="20" fillId="0" borderId="6" xfId="1" applyFont="1" applyBorder="1" applyAlignment="1">
      <alignment horizontal="center" vertical="center"/>
    </xf>
    <xf numFmtId="0" fontId="20" fillId="0" borderId="7" xfId="0" applyFont="1" applyFill="1" applyBorder="1" applyAlignment="1">
      <alignment horizontal="left" vertical="top" wrapText="1"/>
    </xf>
    <xf numFmtId="164" fontId="20" fillId="0" borderId="6" xfId="1" applyFont="1" applyBorder="1" applyAlignment="1">
      <alignment horizontal="right" vertical="center"/>
    </xf>
    <xf numFmtId="164" fontId="21" fillId="0" borderId="6" xfId="1" applyFont="1" applyBorder="1" applyAlignment="1">
      <alignment horizontal="right" vertical="center"/>
    </xf>
    <xf numFmtId="0" fontId="20" fillId="0" borderId="6" xfId="0" applyFont="1" applyFill="1" applyBorder="1" applyAlignment="1">
      <alignment horizontal="center" vertical="center" wrapText="1"/>
    </xf>
    <xf numFmtId="4" fontId="20" fillId="0" borderId="6" xfId="0" applyNumberFormat="1" applyFont="1" applyFill="1" applyBorder="1" applyAlignment="1">
      <alignment horizontal="right" vertical="center" wrapText="1"/>
    </xf>
    <xf numFmtId="0" fontId="19" fillId="0" borderId="2" xfId="0" applyFont="1" applyBorder="1"/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vertical="center"/>
    </xf>
    <xf numFmtId="0" fontId="26" fillId="0" borderId="15" xfId="0" applyFont="1" applyBorder="1" applyAlignment="1">
      <alignment horizontal="center"/>
    </xf>
    <xf numFmtId="0" fontId="0" fillId="0" borderId="16" xfId="0" applyFont="1" applyBorder="1"/>
    <xf numFmtId="164" fontId="0" fillId="2" borderId="16" xfId="1" applyFont="1" applyFill="1" applyBorder="1"/>
    <xf numFmtId="164" fontId="0" fillId="2" borderId="17" xfId="1" applyFont="1" applyFill="1" applyBorder="1"/>
    <xf numFmtId="0" fontId="27" fillId="0" borderId="18" xfId="0" applyFont="1" applyBorder="1" applyAlignment="1">
      <alignment horizontal="center"/>
    </xf>
    <xf numFmtId="164" fontId="0" fillId="2" borderId="19" xfId="1" applyFont="1" applyFill="1" applyBorder="1"/>
    <xf numFmtId="0" fontId="28" fillId="0" borderId="18" xfId="0" applyFont="1" applyBorder="1" applyAlignment="1">
      <alignment horizontal="center"/>
    </xf>
    <xf numFmtId="0" fontId="0" fillId="0" borderId="18" xfId="0" applyFont="1" applyBorder="1"/>
    <xf numFmtId="164" fontId="5" fillId="2" borderId="19" xfId="1" applyFont="1" applyFill="1" applyBorder="1"/>
    <xf numFmtId="0" fontId="0" fillId="0" borderId="20" xfId="0" applyFont="1" applyBorder="1"/>
    <xf numFmtId="0" fontId="0" fillId="0" borderId="21" xfId="0" applyFont="1" applyBorder="1"/>
    <xf numFmtId="164" fontId="5" fillId="2" borderId="21" xfId="1" applyFont="1" applyFill="1" applyBorder="1"/>
    <xf numFmtId="164" fontId="5" fillId="2" borderId="22" xfId="1" applyFont="1" applyFill="1" applyBorder="1"/>
    <xf numFmtId="0" fontId="0" fillId="0" borderId="18" xfId="0" applyBorder="1"/>
    <xf numFmtId="0" fontId="8" fillId="5" borderId="15" xfId="0" applyNumberFormat="1" applyFont="1" applyFill="1" applyBorder="1"/>
    <xf numFmtId="0" fontId="8" fillId="5" borderId="16" xfId="0" applyFont="1" applyFill="1" applyBorder="1" applyAlignment="1">
      <alignment vertical="justify"/>
    </xf>
    <xf numFmtId="0" fontId="8" fillId="5" borderId="16" xfId="0" applyFont="1" applyFill="1" applyBorder="1" applyAlignment="1">
      <alignment horizontal="center"/>
    </xf>
    <xf numFmtId="164" fontId="8" fillId="5" borderId="16" xfId="1" applyFont="1" applyFill="1" applyBorder="1"/>
    <xf numFmtId="0" fontId="9" fillId="5" borderId="5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justify" wrapText="1"/>
    </xf>
    <xf numFmtId="0" fontId="9" fillId="5" borderId="5" xfId="0" applyFont="1" applyFill="1" applyBorder="1" applyAlignment="1">
      <alignment horizontal="center" vertical="center" wrapText="1"/>
    </xf>
    <xf numFmtId="164" fontId="9" fillId="5" borderId="3" xfId="1" applyFont="1" applyFill="1" applyBorder="1" applyAlignment="1">
      <alignment horizontal="center" vertical="center" wrapText="1"/>
    </xf>
    <xf numFmtId="164" fontId="10" fillId="5" borderId="5" xfId="1" applyFont="1" applyFill="1" applyBorder="1" applyAlignment="1">
      <alignment horizontal="center" wrapText="1"/>
    </xf>
    <xf numFmtId="164" fontId="15" fillId="5" borderId="5" xfId="1" applyFont="1" applyFill="1" applyBorder="1" applyAlignment="1">
      <alignment horizontal="center" wrapText="1"/>
    </xf>
    <xf numFmtId="164" fontId="11" fillId="5" borderId="5" xfId="1" applyFont="1" applyFill="1" applyBorder="1" applyAlignment="1">
      <alignment horizontal="center" wrapText="1"/>
    </xf>
    <xf numFmtId="2" fontId="4" fillId="2" borderId="18" xfId="4" applyNumberFormat="1" applyFont="1" applyFill="1" applyBorder="1" applyAlignment="1">
      <alignment horizontal="center" vertical="justify"/>
    </xf>
    <xf numFmtId="4" fontId="4" fillId="2" borderId="18" xfId="0" applyNumberFormat="1" applyFont="1" applyFill="1" applyBorder="1" applyAlignment="1"/>
    <xf numFmtId="4" fontId="4" fillId="2" borderId="18" xfId="0" applyNumberFormat="1" applyFont="1" applyFill="1" applyBorder="1" applyAlignment="1">
      <alignment horizontal="left"/>
    </xf>
    <xf numFmtId="164" fontId="6" fillId="2" borderId="19" xfId="1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 vertical="top"/>
    </xf>
    <xf numFmtId="0" fontId="20" fillId="0" borderId="25" xfId="0" applyFont="1" applyBorder="1" applyAlignment="1">
      <alignment horizontal="center" vertical="center"/>
    </xf>
    <xf numFmtId="164" fontId="20" fillId="0" borderId="26" xfId="1" applyFont="1" applyBorder="1"/>
    <xf numFmtId="164" fontId="18" fillId="0" borderId="26" xfId="1" applyFont="1" applyBorder="1" applyAlignment="1">
      <alignment vertical="center"/>
    </xf>
    <xf numFmtId="164" fontId="20" fillId="0" borderId="26" xfId="1" applyFont="1" applyBorder="1" applyAlignment="1">
      <alignment vertical="center"/>
    </xf>
    <xf numFmtId="164" fontId="20" fillId="0" borderId="26" xfId="1" applyFont="1" applyBorder="1" applyAlignment="1">
      <alignment horizontal="center" vertical="center"/>
    </xf>
    <xf numFmtId="0" fontId="11" fillId="0" borderId="18" xfId="0" applyFont="1" applyBorder="1"/>
    <xf numFmtId="164" fontId="11" fillId="0" borderId="19" xfId="1" applyFont="1" applyBorder="1"/>
    <xf numFmtId="0" fontId="0" fillId="0" borderId="2" xfId="0" applyBorder="1" applyAlignment="1">
      <alignment horizontal="center"/>
    </xf>
    <xf numFmtId="164" fontId="0" fillId="0" borderId="2" xfId="1" applyFont="1" applyBorder="1"/>
    <xf numFmtId="164" fontId="13" fillId="0" borderId="2" xfId="1" applyFont="1" applyBorder="1"/>
    <xf numFmtId="164" fontId="16" fillId="0" borderId="19" xfId="1" applyFont="1" applyBorder="1"/>
    <xf numFmtId="0" fontId="12" fillId="0" borderId="18" xfId="0" applyFont="1" applyBorder="1"/>
    <xf numFmtId="164" fontId="20" fillId="0" borderId="2" xfId="1" applyFont="1" applyBorder="1"/>
    <xf numFmtId="164" fontId="25" fillId="0" borderId="19" xfId="1" applyFont="1" applyBorder="1"/>
    <xf numFmtId="0" fontId="19" fillId="0" borderId="18" xfId="0" applyFont="1" applyBorder="1"/>
    <xf numFmtId="164" fontId="21" fillId="0" borderId="2" xfId="1" applyFont="1" applyBorder="1"/>
    <xf numFmtId="0" fontId="20" fillId="0" borderId="2" xfId="0" applyFont="1" applyBorder="1" applyAlignment="1">
      <alignment horizontal="center"/>
    </xf>
    <xf numFmtId="0" fontId="19" fillId="2" borderId="18" xfId="0" applyFont="1" applyFill="1" applyBorder="1"/>
    <xf numFmtId="164" fontId="21" fillId="0" borderId="19" xfId="1" applyFont="1" applyBorder="1"/>
    <xf numFmtId="164" fontId="20" fillId="0" borderId="19" xfId="1" applyFont="1" applyBorder="1"/>
    <xf numFmtId="0" fontId="19" fillId="0" borderId="20" xfId="0" applyFont="1" applyBorder="1"/>
    <xf numFmtId="0" fontId="19" fillId="0" borderId="21" xfId="0" applyNumberFormat="1" applyFont="1" applyBorder="1"/>
    <xf numFmtId="43" fontId="19" fillId="0" borderId="21" xfId="1" applyNumberFormat="1" applyFont="1" applyBorder="1" applyAlignment="1">
      <alignment vertical="justify"/>
    </xf>
    <xf numFmtId="43" fontId="19" fillId="0" borderId="21" xfId="1" applyNumberFormat="1" applyFont="1" applyBorder="1" applyAlignment="1">
      <alignment horizontal="center" vertical="justify"/>
    </xf>
    <xf numFmtId="43" fontId="21" fillId="0" borderId="21" xfId="1" applyNumberFormat="1" applyFont="1" applyBorder="1" applyAlignment="1">
      <alignment horizontal="center" vertical="justify"/>
    </xf>
    <xf numFmtId="164" fontId="21" fillId="0" borderId="21" xfId="1" applyFont="1" applyBorder="1" applyAlignment="1">
      <alignment vertical="center"/>
    </xf>
    <xf numFmtId="164" fontId="20" fillId="0" borderId="21" xfId="1" applyFont="1" applyBorder="1" applyAlignment="1">
      <alignment vertical="center"/>
    </xf>
    <xf numFmtId="164" fontId="20" fillId="0" borderId="21" xfId="1" applyFont="1" applyBorder="1"/>
    <xf numFmtId="164" fontId="20" fillId="0" borderId="22" xfId="1" applyFont="1" applyBorder="1"/>
    <xf numFmtId="165" fontId="22" fillId="4" borderId="26" xfId="1" applyNumberFormat="1" applyFont="1" applyFill="1" applyBorder="1"/>
    <xf numFmtId="0" fontId="20" fillId="6" borderId="23" xfId="0" applyFont="1" applyFill="1" applyBorder="1" applyAlignment="1">
      <alignment horizontal="center"/>
    </xf>
    <xf numFmtId="0" fontId="20" fillId="6" borderId="7" xfId="0" applyFont="1" applyFill="1" applyBorder="1" applyAlignment="1">
      <alignment vertical="center"/>
    </xf>
    <xf numFmtId="0" fontId="20" fillId="6" borderId="7" xfId="0" applyFont="1" applyFill="1" applyBorder="1" applyAlignment="1">
      <alignment horizontal="center" vertical="center"/>
    </xf>
    <xf numFmtId="164" fontId="20" fillId="6" borderId="7" xfId="1" applyFont="1" applyFill="1" applyBorder="1" applyAlignment="1">
      <alignment vertical="center"/>
    </xf>
    <xf numFmtId="164" fontId="21" fillId="6" borderId="7" xfId="1" applyFont="1" applyFill="1" applyBorder="1" applyAlignment="1">
      <alignment vertical="center"/>
    </xf>
    <xf numFmtId="164" fontId="20" fillId="6" borderId="7" xfId="1" applyFont="1" applyFill="1" applyBorder="1"/>
    <xf numFmtId="164" fontId="20" fillId="6" borderId="24" xfId="1" applyFont="1" applyFill="1" applyBorder="1"/>
    <xf numFmtId="0" fontId="18" fillId="6" borderId="7" xfId="0" applyFont="1" applyFill="1" applyBorder="1" applyAlignment="1">
      <alignment vertical="center"/>
    </xf>
    <xf numFmtId="0" fontId="18" fillId="6" borderId="6" xfId="0" applyFont="1" applyFill="1" applyBorder="1" applyAlignment="1">
      <alignment horizontal="center" vertical="top"/>
    </xf>
    <xf numFmtId="164" fontId="18" fillId="6" borderId="6" xfId="1" applyFont="1" applyFill="1" applyBorder="1" applyAlignment="1">
      <alignment vertical="top"/>
    </xf>
    <xf numFmtId="164" fontId="20" fillId="6" borderId="6" xfId="1" applyFont="1" applyFill="1" applyBorder="1" applyAlignment="1">
      <alignment horizontal="right"/>
    </xf>
    <xf numFmtId="164" fontId="21" fillId="6" borderId="6" xfId="1" applyFont="1" applyFill="1" applyBorder="1" applyAlignment="1">
      <alignment horizontal="right"/>
    </xf>
    <xf numFmtId="164" fontId="24" fillId="6" borderId="6" xfId="1" applyFont="1" applyFill="1" applyBorder="1" applyAlignment="1">
      <alignment vertical="top"/>
    </xf>
    <xf numFmtId="164" fontId="20" fillId="6" borderId="6" xfId="1" applyFont="1" applyFill="1" applyBorder="1"/>
    <xf numFmtId="164" fontId="18" fillId="6" borderId="6" xfId="1" applyFont="1" applyFill="1" applyBorder="1"/>
    <xf numFmtId="164" fontId="18" fillId="6" borderId="26" xfId="1" applyFont="1" applyFill="1" applyBorder="1"/>
    <xf numFmtId="0" fontId="18" fillId="6" borderId="25" xfId="0" applyFont="1" applyFill="1" applyBorder="1" applyAlignment="1">
      <alignment horizontal="center" vertical="center"/>
    </xf>
    <xf numFmtId="0" fontId="18" fillId="6" borderId="6" xfId="0" applyFont="1" applyFill="1" applyBorder="1" applyAlignment="1"/>
    <xf numFmtId="0" fontId="20" fillId="6" borderId="6" xfId="0" applyFont="1" applyFill="1" applyBorder="1" applyAlignment="1">
      <alignment horizontal="center"/>
    </xf>
    <xf numFmtId="164" fontId="20" fillId="6" borderId="6" xfId="1" applyFont="1" applyFill="1" applyBorder="1" applyAlignment="1"/>
    <xf numFmtId="164" fontId="21" fillId="6" borderId="6" xfId="1" applyFont="1" applyFill="1" applyBorder="1" applyAlignment="1"/>
    <xf numFmtId="164" fontId="20" fillId="6" borderId="26" xfId="1" applyFont="1" applyFill="1" applyBorder="1"/>
    <xf numFmtId="0" fontId="18" fillId="6" borderId="6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/>
    </xf>
    <xf numFmtId="164" fontId="20" fillId="6" borderId="6" xfId="1" applyFont="1" applyFill="1" applyBorder="1" applyAlignment="1">
      <alignment vertical="center"/>
    </xf>
    <xf numFmtId="164" fontId="21" fillId="6" borderId="6" xfId="1" applyFont="1" applyFill="1" applyBorder="1" applyAlignment="1">
      <alignment vertical="center"/>
    </xf>
    <xf numFmtId="0" fontId="20" fillId="6" borderId="6" xfId="0" applyFont="1" applyFill="1" applyBorder="1" applyAlignment="1">
      <alignment vertical="center"/>
    </xf>
    <xf numFmtId="0" fontId="27" fillId="0" borderId="16" xfId="0" applyFont="1" applyBorder="1" applyProtection="1"/>
    <xf numFmtId="0" fontId="31" fillId="0" borderId="2" xfId="0" applyFont="1" applyBorder="1" applyAlignment="1" applyProtection="1">
      <alignment horizontal="center" vertical="top"/>
      <protection hidden="1"/>
    </xf>
    <xf numFmtId="0" fontId="1" fillId="0" borderId="2" xfId="0" applyFont="1" applyBorder="1" applyProtection="1"/>
    <xf numFmtId="0" fontId="27" fillId="0" borderId="15" xfId="0" applyFont="1" applyBorder="1" applyProtection="1"/>
    <xf numFmtId="0" fontId="27" fillId="0" borderId="17" xfId="0" applyFont="1" applyBorder="1" applyProtection="1"/>
    <xf numFmtId="0" fontId="1" fillId="0" borderId="21" xfId="0" applyFont="1" applyBorder="1" applyProtection="1"/>
    <xf numFmtId="1" fontId="18" fillId="0" borderId="39" xfId="0" applyNumberFormat="1" applyFont="1" applyBorder="1" applyAlignment="1" applyProtection="1">
      <alignment horizontal="center"/>
      <protection hidden="1"/>
    </xf>
    <xf numFmtId="164" fontId="18" fillId="0" borderId="39" xfId="1" applyFont="1" applyBorder="1" applyProtection="1">
      <protection hidden="1"/>
    </xf>
    <xf numFmtId="0" fontId="1" fillId="0" borderId="15" xfId="0" applyFont="1" applyFill="1" applyBorder="1" applyAlignment="1" applyProtection="1">
      <alignment vertical="top"/>
    </xf>
    <xf numFmtId="0" fontId="1" fillId="0" borderId="16" xfId="0" applyFont="1" applyFill="1" applyBorder="1" applyAlignment="1" applyProtection="1">
      <alignment vertical="top"/>
    </xf>
    <xf numFmtId="0" fontId="30" fillId="0" borderId="16" xfId="0" applyFont="1" applyFill="1" applyBorder="1" applyAlignment="1" applyProtection="1">
      <alignment vertical="top"/>
    </xf>
    <xf numFmtId="0" fontId="1" fillId="0" borderId="16" xfId="0" applyFont="1" applyBorder="1" applyProtection="1"/>
    <xf numFmtId="4" fontId="1" fillId="0" borderId="16" xfId="0" applyNumberFormat="1" applyFont="1" applyFill="1" applyBorder="1" applyAlignment="1" applyProtection="1">
      <alignment vertical="top"/>
    </xf>
    <xf numFmtId="4" fontId="1" fillId="0" borderId="17" xfId="0" applyNumberFormat="1" applyFont="1" applyFill="1" applyBorder="1" applyAlignment="1" applyProtection="1">
      <alignment vertical="top"/>
    </xf>
    <xf numFmtId="0" fontId="1" fillId="0" borderId="2" xfId="0" applyFont="1" applyBorder="1" applyAlignment="1" applyProtection="1">
      <alignment horizontal="left"/>
      <protection locked="0"/>
    </xf>
    <xf numFmtId="0" fontId="30" fillId="0" borderId="2" xfId="0" applyFont="1" applyFill="1" applyBorder="1" applyAlignment="1" applyProtection="1">
      <alignment vertical="top"/>
      <protection locked="0"/>
    </xf>
    <xf numFmtId="0" fontId="30" fillId="0" borderId="19" xfId="0" applyFont="1" applyFill="1" applyBorder="1" applyAlignment="1" applyProtection="1">
      <alignment vertical="top"/>
      <protection locked="0"/>
    </xf>
    <xf numFmtId="0" fontId="1" fillId="0" borderId="18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vertical="top"/>
    </xf>
    <xf numFmtId="0" fontId="30" fillId="0" borderId="2" xfId="0" applyFont="1" applyFill="1" applyBorder="1" applyAlignment="1" applyProtection="1">
      <alignment vertical="top"/>
    </xf>
    <xf numFmtId="0" fontId="1" fillId="0" borderId="29" xfId="0" applyFont="1" applyFill="1" applyBorder="1" applyAlignment="1" applyProtection="1">
      <alignment vertical="top"/>
    </xf>
    <xf numFmtId="0" fontId="1" fillId="0" borderId="19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vertical="top"/>
      <protection locked="0"/>
    </xf>
    <xf numFmtId="0" fontId="1" fillId="0" borderId="29" xfId="0" applyFont="1" applyFill="1" applyBorder="1" applyAlignment="1" applyProtection="1">
      <alignment vertical="top"/>
      <protection locked="0"/>
    </xf>
    <xf numFmtId="0" fontId="1" fillId="0" borderId="2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31" xfId="0" applyFont="1" applyFill="1" applyBorder="1" applyAlignment="1" applyProtection="1">
      <alignment vertical="top"/>
      <protection locked="0"/>
    </xf>
    <xf numFmtId="0" fontId="1" fillId="0" borderId="21" xfId="0" applyFont="1" applyFill="1" applyBorder="1" applyAlignment="1" applyProtection="1">
      <alignment vertical="top"/>
      <protection locked="0"/>
    </xf>
    <xf numFmtId="0" fontId="1" fillId="0" borderId="22" xfId="0" applyFont="1" applyFill="1" applyBorder="1" applyAlignment="1" applyProtection="1">
      <alignment vertical="top"/>
      <protection locked="0"/>
    </xf>
    <xf numFmtId="0" fontId="1" fillId="0" borderId="28" xfId="0" applyFont="1" applyFill="1" applyBorder="1" applyAlignment="1" applyProtection="1">
      <alignment vertical="top"/>
    </xf>
    <xf numFmtId="0" fontId="1" fillId="0" borderId="19" xfId="0" applyFont="1" applyBorder="1" applyProtection="1"/>
    <xf numFmtId="0" fontId="1" fillId="0" borderId="31" xfId="0" applyFont="1" applyBorder="1" applyProtection="1"/>
    <xf numFmtId="0" fontId="1" fillId="0" borderId="22" xfId="0" applyFont="1" applyBorder="1" applyProtection="1"/>
    <xf numFmtId="0" fontId="1" fillId="7" borderId="33" xfId="0" applyFont="1" applyFill="1" applyBorder="1" applyAlignment="1" applyProtection="1">
      <alignment vertical="top" wrapText="1"/>
    </xf>
    <xf numFmtId="0" fontId="1" fillId="7" borderId="16" xfId="0" applyFont="1" applyFill="1" applyBorder="1" applyAlignment="1" applyProtection="1">
      <alignment vertical="top" wrapText="1"/>
    </xf>
    <xf numFmtId="0" fontId="1" fillId="7" borderId="16" xfId="0" applyFont="1" applyFill="1" applyBorder="1" applyAlignment="1" applyProtection="1">
      <alignment vertical="top"/>
    </xf>
    <xf numFmtId="0" fontId="1" fillId="7" borderId="34" xfId="0" applyFont="1" applyFill="1" applyBorder="1" applyAlignment="1" applyProtection="1">
      <alignment vertical="top"/>
    </xf>
    <xf numFmtId="0" fontId="1" fillId="7" borderId="33" xfId="0" applyFont="1" applyFill="1" applyBorder="1" applyAlignment="1" applyProtection="1">
      <alignment vertical="top"/>
    </xf>
    <xf numFmtId="0" fontId="1" fillId="7" borderId="17" xfId="0" applyFont="1" applyFill="1" applyBorder="1" applyAlignment="1" applyProtection="1">
      <alignment vertical="top"/>
    </xf>
    <xf numFmtId="0" fontId="1" fillId="7" borderId="29" xfId="0" applyFont="1" applyFill="1" applyBorder="1" applyAlignment="1" applyProtection="1">
      <alignment vertical="top" wrapText="1"/>
    </xf>
    <xf numFmtId="0" fontId="1" fillId="7" borderId="2" xfId="0" applyFont="1" applyFill="1" applyBorder="1" applyAlignment="1" applyProtection="1">
      <alignment vertical="top" wrapText="1"/>
    </xf>
    <xf numFmtId="0" fontId="1" fillId="7" borderId="37" xfId="0" applyFont="1" applyFill="1" applyBorder="1" applyAlignment="1" applyProtection="1">
      <alignment vertical="top" wrapText="1"/>
      <protection hidden="1"/>
    </xf>
    <xf numFmtId="0" fontId="1" fillId="7" borderId="37" xfId="0" applyFont="1" applyFill="1" applyBorder="1" applyAlignment="1" applyProtection="1">
      <alignment vertical="top"/>
      <protection hidden="1"/>
    </xf>
    <xf numFmtId="0" fontId="1" fillId="7" borderId="38" xfId="0" applyFont="1" applyFill="1" applyBorder="1" applyAlignment="1" applyProtection="1">
      <alignment vertical="top" wrapText="1"/>
      <protection hidden="1"/>
    </xf>
    <xf numFmtId="0" fontId="1" fillId="0" borderId="6" xfId="0" applyFont="1" applyBorder="1" applyProtection="1">
      <protection hidden="1"/>
    </xf>
    <xf numFmtId="164" fontId="1" fillId="0" borderId="6" xfId="1" applyFont="1" applyBorder="1" applyProtection="1"/>
    <xf numFmtId="0" fontId="1" fillId="0" borderId="18" xfId="0" applyFont="1" applyFill="1" applyBorder="1" applyAlignment="1" applyProtection="1">
      <alignment vertical="top"/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25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protection locked="0"/>
    </xf>
    <xf numFmtId="0" fontId="1" fillId="0" borderId="21" xfId="0" applyFont="1" applyBorder="1" applyAlignment="1" applyProtection="1">
      <protection locked="0"/>
    </xf>
    <xf numFmtId="0" fontId="1" fillId="0" borderId="30" xfId="0" applyFont="1" applyBorder="1" applyAlignment="1" applyProtection="1">
      <protection locked="0"/>
    </xf>
    <xf numFmtId="0" fontId="1" fillId="7" borderId="41" xfId="0" applyFont="1" applyFill="1" applyBorder="1" applyAlignment="1" applyProtection="1">
      <alignment vertical="top" wrapText="1"/>
    </xf>
    <xf numFmtId="0" fontId="1" fillId="7" borderId="42" xfId="0" applyFont="1" applyFill="1" applyBorder="1" applyAlignment="1" applyProtection="1">
      <alignment vertical="top" wrapText="1"/>
    </xf>
    <xf numFmtId="0" fontId="18" fillId="0" borderId="3" xfId="0" applyFont="1" applyBorder="1" applyAlignment="1" applyProtection="1">
      <alignment vertical="top"/>
    </xf>
    <xf numFmtId="0" fontId="18" fillId="0" borderId="12" xfId="0" applyFont="1" applyBorder="1" applyAlignment="1" applyProtection="1">
      <alignment vertical="top"/>
    </xf>
    <xf numFmtId="0" fontId="1" fillId="0" borderId="40" xfId="0" applyFont="1" applyBorder="1" applyAlignment="1" applyProtection="1"/>
    <xf numFmtId="0" fontId="1" fillId="0" borderId="13" xfId="0" applyFont="1" applyBorder="1" applyAlignment="1" applyProtection="1"/>
    <xf numFmtId="0" fontId="1" fillId="0" borderId="2" xfId="0" applyFont="1" applyBorder="1" applyAlignment="1" applyProtection="1">
      <protection locked="0"/>
    </xf>
    <xf numFmtId="0" fontId="1" fillId="0" borderId="30" xfId="0" applyFont="1" applyFill="1" applyBorder="1" applyAlignment="1" applyProtection="1">
      <alignment vertical="top"/>
      <protection locked="0"/>
    </xf>
    <xf numFmtId="0" fontId="31" fillId="0" borderId="15" xfId="0" applyFont="1" applyBorder="1" applyAlignment="1" applyProtection="1">
      <alignment horizontal="center" vertical="top"/>
      <protection hidden="1"/>
    </xf>
    <xf numFmtId="0" fontId="31" fillId="0" borderId="16" xfId="0" applyFont="1" applyBorder="1" applyAlignment="1" applyProtection="1">
      <alignment horizontal="center" vertical="top"/>
      <protection hidden="1"/>
    </xf>
    <xf numFmtId="0" fontId="31" fillId="0" borderId="17" xfId="0" applyFont="1" applyBorder="1" applyAlignment="1" applyProtection="1">
      <alignment horizontal="center" vertical="top"/>
      <protection hidden="1"/>
    </xf>
    <xf numFmtId="0" fontId="11" fillId="0" borderId="20" xfId="0" applyFont="1" applyBorder="1" applyProtection="1"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left" vertical="top"/>
      <protection hidden="1"/>
    </xf>
    <xf numFmtId="0" fontId="11" fillId="0" borderId="21" xfId="0" applyFont="1" applyBorder="1" applyProtection="1">
      <protection hidden="1"/>
    </xf>
    <xf numFmtId="0" fontId="11" fillId="0" borderId="22" xfId="0" applyFont="1" applyBorder="1" applyProtection="1">
      <protection hidden="1"/>
    </xf>
    <xf numFmtId="0" fontId="31" fillId="0" borderId="20" xfId="0" applyFont="1" applyBorder="1" applyAlignment="1" applyProtection="1">
      <alignment horizontal="center" vertical="top"/>
      <protection hidden="1"/>
    </xf>
    <xf numFmtId="0" fontId="31" fillId="0" borderId="21" xfId="0" applyFont="1" applyBorder="1" applyAlignment="1" applyProtection="1">
      <alignment horizontal="center" vertical="top"/>
      <protection hidden="1"/>
    </xf>
    <xf numFmtId="0" fontId="31" fillId="0" borderId="22" xfId="0" applyFont="1" applyBorder="1" applyAlignment="1" applyProtection="1">
      <alignment horizontal="center" vertical="top"/>
      <protection hidden="1"/>
    </xf>
    <xf numFmtId="164" fontId="18" fillId="0" borderId="39" xfId="1" applyFont="1" applyBorder="1" applyAlignment="1" applyProtection="1">
      <alignment horizontal="right" vertical="center"/>
      <protection hidden="1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vertical="top"/>
    </xf>
    <xf numFmtId="0" fontId="0" fillId="0" borderId="45" xfId="0" applyFill="1" applyBorder="1" applyAlignment="1">
      <alignment vertical="top"/>
    </xf>
    <xf numFmtId="0" fontId="18" fillId="0" borderId="3" xfId="0" applyFont="1" applyBorder="1" applyAlignment="1" applyProtection="1">
      <protection hidden="1"/>
    </xf>
    <xf numFmtId="0" fontId="18" fillId="0" borderId="12" xfId="0" applyFont="1" applyBorder="1" applyAlignment="1" applyProtection="1">
      <protection hidden="1"/>
    </xf>
    <xf numFmtId="9" fontId="18" fillId="0" borderId="39" xfId="0" applyNumberFormat="1" applyFont="1" applyBorder="1" applyAlignment="1" applyProtection="1">
      <alignment horizontal="center"/>
      <protection hidden="1"/>
    </xf>
    <xf numFmtId="10" fontId="18" fillId="0" borderId="39" xfId="1" applyNumberFormat="1" applyFont="1" applyBorder="1" applyProtection="1">
      <protection hidden="1"/>
    </xf>
    <xf numFmtId="10" fontId="1" fillId="0" borderId="6" xfId="0" applyNumberFormat="1" applyFont="1" applyBorder="1" applyAlignment="1" applyProtection="1">
      <alignment horizontal="center" vertical="center"/>
      <protection hidden="1"/>
    </xf>
    <xf numFmtId="2" fontId="1" fillId="0" borderId="6" xfId="0" applyNumberFormat="1" applyFont="1" applyBorder="1" applyAlignment="1" applyProtection="1">
      <alignment horizontal="right"/>
    </xf>
    <xf numFmtId="2" fontId="1" fillId="0" borderId="46" xfId="0" applyNumberFormat="1" applyFont="1" applyBorder="1" applyAlignment="1" applyProtection="1">
      <alignment horizontal="right"/>
    </xf>
    <xf numFmtId="0" fontId="1" fillId="0" borderId="26" xfId="0" applyFont="1" applyBorder="1" applyProtection="1">
      <protection hidden="1"/>
    </xf>
    <xf numFmtId="10" fontId="18" fillId="0" borderId="11" xfId="1" applyNumberFormat="1" applyFont="1" applyBorder="1" applyProtection="1"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/>
    <xf numFmtId="0" fontId="1" fillId="0" borderId="19" xfId="0" applyFont="1" applyBorder="1" applyAlignment="1" applyProtection="1"/>
    <xf numFmtId="0" fontId="1" fillId="0" borderId="18" xfId="0" applyFont="1" applyBorder="1" applyAlignment="1" applyProtection="1">
      <protection locked="0"/>
    </xf>
    <xf numFmtId="0" fontId="32" fillId="0" borderId="2" xfId="0" applyFont="1" applyBorder="1" applyAlignment="1" applyProtection="1"/>
    <xf numFmtId="0" fontId="1" fillId="0" borderId="19" xfId="0" applyFont="1" applyBorder="1" applyAlignment="1" applyProtection="1">
      <alignment horizontal="left"/>
    </xf>
    <xf numFmtId="0" fontId="1" fillId="0" borderId="18" xfId="0" applyFont="1" applyBorder="1"/>
    <xf numFmtId="0" fontId="1" fillId="0" borderId="2" xfId="0" applyFont="1" applyBorder="1"/>
    <xf numFmtId="0" fontId="1" fillId="0" borderId="19" xfId="0" applyFont="1" applyBorder="1"/>
    <xf numFmtId="0" fontId="1" fillId="0" borderId="2" xfId="0" applyFont="1" applyBorder="1" applyAlignment="1" applyProtection="1">
      <alignment horizontal="right"/>
    </xf>
    <xf numFmtId="164" fontId="1" fillId="0" borderId="2" xfId="1" applyFont="1" applyFill="1" applyBorder="1" applyAlignment="1">
      <alignment horizontal="left" vertical="top"/>
    </xf>
    <xf numFmtId="10" fontId="1" fillId="0" borderId="2" xfId="2" applyNumberFormat="1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164" fontId="1" fillId="0" borderId="21" xfId="1" applyFont="1" applyFill="1" applyBorder="1" applyAlignment="1">
      <alignment horizontal="left" vertical="top"/>
    </xf>
    <xf numFmtId="10" fontId="1" fillId="0" borderId="21" xfId="2" applyNumberFormat="1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20" fillId="0" borderId="6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2" xfId="3" applyFont="1" applyBorder="1" applyAlignment="1" applyProtection="1">
      <alignment horizontal="center" vertical="center"/>
    </xf>
    <xf numFmtId="164" fontId="9" fillId="5" borderId="8" xfId="1" applyFont="1" applyFill="1" applyBorder="1" applyAlignment="1">
      <alignment horizontal="center" vertical="center" wrapText="1"/>
    </xf>
    <xf numFmtId="164" fontId="9" fillId="5" borderId="9" xfId="1" applyFont="1" applyFill="1" applyBorder="1" applyAlignment="1">
      <alignment horizontal="center" vertical="center" wrapText="1"/>
    </xf>
    <xf numFmtId="164" fontId="9" fillId="5" borderId="3" xfId="1" applyFont="1" applyFill="1" applyBorder="1" applyAlignment="1">
      <alignment horizontal="center" wrapText="1"/>
    </xf>
    <xf numFmtId="164" fontId="9" fillId="5" borderId="12" xfId="1" applyFont="1" applyFill="1" applyBorder="1" applyAlignment="1">
      <alignment horizontal="center" wrapText="1"/>
    </xf>
    <xf numFmtId="164" fontId="9" fillId="5" borderId="4" xfId="1" applyFont="1" applyFill="1" applyBorder="1" applyAlignment="1">
      <alignment horizontal="center" wrapText="1"/>
    </xf>
    <xf numFmtId="0" fontId="17" fillId="2" borderId="18" xfId="0" applyFont="1" applyFill="1" applyBorder="1" applyAlignment="1">
      <alignment horizontal="center" vertical="justify"/>
    </xf>
    <xf numFmtId="0" fontId="17" fillId="2" borderId="2" xfId="0" applyFont="1" applyFill="1" applyBorder="1" applyAlignment="1">
      <alignment horizontal="center" vertical="justify"/>
    </xf>
    <xf numFmtId="0" fontId="17" fillId="2" borderId="19" xfId="0" applyFont="1" applyFill="1" applyBorder="1" applyAlignment="1">
      <alignment horizontal="center" vertical="justify"/>
    </xf>
    <xf numFmtId="0" fontId="19" fillId="0" borderId="18" xfId="0" applyFont="1" applyBorder="1"/>
    <xf numFmtId="0" fontId="19" fillId="0" borderId="2" xfId="0" applyFont="1" applyBorder="1"/>
    <xf numFmtId="164" fontId="9" fillId="5" borderId="10" xfId="1" applyFont="1" applyFill="1" applyBorder="1" applyAlignment="1">
      <alignment horizontal="center" wrapText="1"/>
    </xf>
    <xf numFmtId="164" fontId="9" fillId="5" borderId="11" xfId="1" applyFont="1" applyFill="1" applyBorder="1" applyAlignment="1">
      <alignment horizontal="center" wrapText="1"/>
    </xf>
    <xf numFmtId="0" fontId="18" fillId="0" borderId="27" xfId="0" applyFont="1" applyBorder="1" applyAlignment="1">
      <alignment horizontal="right" vertical="center"/>
    </xf>
    <xf numFmtId="0" fontId="18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0" fontId="22" fillId="4" borderId="27" xfId="0" applyFont="1" applyFill="1" applyBorder="1" applyAlignment="1">
      <alignment horizontal="left"/>
    </xf>
    <xf numFmtId="0" fontId="22" fillId="4" borderId="13" xfId="0" applyFont="1" applyFill="1" applyBorder="1" applyAlignment="1">
      <alignment horizontal="left"/>
    </xf>
    <xf numFmtId="0" fontId="22" fillId="4" borderId="14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18" xfId="3" applyFont="1" applyBorder="1" applyAlignment="1" applyProtection="1">
      <alignment horizontal="center" vertical="center"/>
    </xf>
    <xf numFmtId="0" fontId="30" fillId="0" borderId="19" xfId="3" applyFont="1" applyBorder="1" applyAlignment="1" applyProtection="1">
      <alignment horizontal="center" vertical="center"/>
    </xf>
    <xf numFmtId="0" fontId="1" fillId="7" borderId="32" xfId="0" applyFont="1" applyFill="1" applyBorder="1" applyAlignment="1" applyProtection="1">
      <alignment vertical="top" wrapText="1"/>
    </xf>
    <xf numFmtId="0" fontId="1" fillId="7" borderId="36" xfId="0" applyFont="1" applyFill="1" applyBorder="1" applyAlignment="1" applyProtection="1">
      <alignment vertical="top" wrapText="1"/>
    </xf>
    <xf numFmtId="0" fontId="1" fillId="7" borderId="35" xfId="0" applyFont="1" applyFill="1" applyBorder="1" applyAlignment="1" applyProtection="1">
      <alignment vertical="top" wrapText="1"/>
    </xf>
    <xf numFmtId="0" fontId="1" fillId="7" borderId="37" xfId="0" applyFont="1" applyFill="1" applyBorder="1" applyAlignment="1" applyProtection="1">
      <alignment vertical="top" wrapText="1"/>
    </xf>
    <xf numFmtId="0" fontId="1" fillId="7" borderId="37" xfId="0" applyFont="1" applyFill="1" applyBorder="1" applyAlignment="1" applyProtection="1">
      <alignment vertical="top" wrapText="1"/>
      <protection hidden="1"/>
    </xf>
    <xf numFmtId="0" fontId="31" fillId="0" borderId="18" xfId="0" applyFont="1" applyBorder="1" applyAlignment="1" applyProtection="1">
      <alignment horizontal="center" vertical="top"/>
      <protection hidden="1"/>
    </xf>
    <xf numFmtId="0" fontId="31" fillId="0" borderId="2" xfId="0" applyFont="1" applyBorder="1" applyAlignment="1" applyProtection="1">
      <alignment horizontal="center" vertical="top"/>
      <protection hidden="1"/>
    </xf>
    <xf numFmtId="0" fontId="31" fillId="0" borderId="19" xfId="0" applyFont="1" applyBorder="1" applyAlignment="1" applyProtection="1">
      <alignment horizontal="center" vertical="top"/>
      <protection hidden="1"/>
    </xf>
    <xf numFmtId="0" fontId="1" fillId="7" borderId="37" xfId="0" applyFont="1" applyFill="1" applyBorder="1" applyAlignment="1" applyProtection="1">
      <alignment vertical="top"/>
      <protection hidden="1"/>
    </xf>
    <xf numFmtId="164" fontId="18" fillId="8" borderId="39" xfId="1" applyFont="1" applyFill="1" applyBorder="1" applyProtection="1">
      <protection hidden="1"/>
    </xf>
    <xf numFmtId="164" fontId="18" fillId="9" borderId="39" xfId="1" applyFont="1" applyFill="1" applyBorder="1" applyProtection="1">
      <protection hidden="1"/>
    </xf>
    <xf numFmtId="0" fontId="18" fillId="9" borderId="3" xfId="0" applyFont="1" applyFill="1" applyBorder="1" applyAlignment="1" applyProtection="1">
      <alignment horizontal="left"/>
    </xf>
    <xf numFmtId="0" fontId="18" fillId="9" borderId="12" xfId="0" applyFont="1" applyFill="1" applyBorder="1" applyAlignment="1" applyProtection="1">
      <alignment horizontal="left"/>
    </xf>
    <xf numFmtId="0" fontId="18" fillId="8" borderId="3" xfId="0" applyFont="1" applyFill="1" applyBorder="1" applyAlignment="1" applyProtection="1">
      <alignment horizontal="left"/>
    </xf>
    <xf numFmtId="0" fontId="18" fillId="8" borderId="12" xfId="0" applyFont="1" applyFill="1" applyBorder="1" applyAlignment="1" applyProtection="1">
      <alignment horizontal="left"/>
    </xf>
    <xf numFmtId="10" fontId="18" fillId="8" borderId="3" xfId="0" applyNumberFormat="1" applyFont="1" applyFill="1" applyBorder="1" applyAlignment="1" applyProtection="1">
      <alignment horizontal="center"/>
    </xf>
    <xf numFmtId="10" fontId="18" fillId="8" borderId="4" xfId="0" applyNumberFormat="1" applyFont="1" applyFill="1" applyBorder="1" applyAlignment="1" applyProtection="1">
      <alignment horizontal="center"/>
    </xf>
    <xf numFmtId="10" fontId="18" fillId="9" borderId="3" xfId="1" applyNumberFormat="1" applyFont="1" applyFill="1" applyBorder="1" applyAlignment="1" applyProtection="1">
      <alignment horizontal="center"/>
      <protection hidden="1"/>
    </xf>
    <xf numFmtId="10" fontId="18" fillId="9" borderId="4" xfId="1" applyNumberFormat="1" applyFont="1" applyFill="1" applyBorder="1" applyAlignment="1" applyProtection="1">
      <alignment horizontal="center"/>
      <protection hidden="1"/>
    </xf>
  </cellXfs>
  <cellStyles count="5">
    <cellStyle name="Hyperlink" xfId="3" builtinId="8"/>
    <cellStyle name="Normal" xfId="0" builtinId="0"/>
    <cellStyle name="Normal_Plan1" xfId="4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0</xdr:row>
      <xdr:rowOff>0</xdr:rowOff>
    </xdr:from>
    <xdr:to>
      <xdr:col>1</xdr:col>
      <xdr:colOff>904875</xdr:colOff>
      <xdr:row>2</xdr:row>
      <xdr:rowOff>66675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5425" y="0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</xdr:row>
      <xdr:rowOff>238125</xdr:rowOff>
    </xdr:from>
    <xdr:to>
      <xdr:col>1</xdr:col>
      <xdr:colOff>590550</xdr:colOff>
      <xdr:row>6</xdr:row>
      <xdr:rowOff>114300</xdr:rowOff>
    </xdr:to>
    <xdr:pic>
      <xdr:nvPicPr>
        <xdr:cNvPr id="7" name="Picture 2" descr="bandeira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950" y="400050"/>
          <a:ext cx="13049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7</xdr:row>
      <xdr:rowOff>40714</xdr:rowOff>
    </xdr:from>
    <xdr:to>
      <xdr:col>11</xdr:col>
      <xdr:colOff>1345405</xdr:colOff>
      <xdr:row>8</xdr:row>
      <xdr:rowOff>176213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" y="1374214"/>
          <a:ext cx="12144374" cy="337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0</xdr:row>
      <xdr:rowOff>0</xdr:rowOff>
    </xdr:from>
    <xdr:to>
      <xdr:col>1</xdr:col>
      <xdr:colOff>1524000</xdr:colOff>
      <xdr:row>4</xdr:row>
      <xdr:rowOff>98425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6450" y="0"/>
          <a:ext cx="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904875</xdr:colOff>
      <xdr:row>0</xdr:row>
      <xdr:rowOff>0</xdr:rowOff>
    </xdr:from>
    <xdr:to>
      <xdr:col>1</xdr:col>
      <xdr:colOff>904875</xdr:colOff>
      <xdr:row>2</xdr:row>
      <xdr:rowOff>244475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</xdr:row>
      <xdr:rowOff>28574</xdr:rowOff>
    </xdr:from>
    <xdr:to>
      <xdr:col>13</xdr:col>
      <xdr:colOff>685799</xdr:colOff>
      <xdr:row>2</xdr:row>
      <xdr:rowOff>79463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V="1">
          <a:off x="19049" y="190499"/>
          <a:ext cx="13477875" cy="212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1524000</xdr:colOff>
      <xdr:row>1</xdr:row>
      <xdr:rowOff>0</xdr:rowOff>
    </xdr:from>
    <xdr:to>
      <xdr:col>1</xdr:col>
      <xdr:colOff>1524000</xdr:colOff>
      <xdr:row>4</xdr:row>
      <xdr:rowOff>31750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85975" y="1276350"/>
          <a:ext cx="0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904875</xdr:colOff>
      <xdr:row>1</xdr:row>
      <xdr:rowOff>0</xdr:rowOff>
    </xdr:from>
    <xdr:to>
      <xdr:col>1</xdr:col>
      <xdr:colOff>904875</xdr:colOff>
      <xdr:row>2</xdr:row>
      <xdr:rowOff>177800</xdr:rowOff>
    </xdr:to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6850" y="1276350"/>
          <a:ext cx="0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492125</xdr:colOff>
      <xdr:row>1</xdr:row>
      <xdr:rowOff>104775</xdr:rowOff>
    </xdr:from>
    <xdr:to>
      <xdr:col>1</xdr:col>
      <xdr:colOff>1562100</xdr:colOff>
      <xdr:row>6</xdr:row>
      <xdr:rowOff>104775</xdr:rowOff>
    </xdr:to>
    <xdr:pic>
      <xdr:nvPicPr>
        <xdr:cNvPr id="8" name="Picture 2" descr="bandeira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54100" y="266700"/>
          <a:ext cx="1069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</xdr:row>
      <xdr:rowOff>114300</xdr:rowOff>
    </xdr:from>
    <xdr:to>
      <xdr:col>13</xdr:col>
      <xdr:colOff>685800</xdr:colOff>
      <xdr:row>7</xdr:row>
      <xdr:rowOff>120373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1247775"/>
          <a:ext cx="13487400" cy="167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mi@waw.com.br" TargetMode="External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view="pageBreakPreview" topLeftCell="A34" zoomScale="80" zoomScaleNormal="60" zoomScaleSheetLayoutView="80" workbookViewId="0">
      <selection activeCell="R45" sqref="R45"/>
    </sheetView>
  </sheetViews>
  <sheetFormatPr defaultRowHeight="12.75"/>
  <cols>
    <col min="1" max="1" width="10.140625" customWidth="1"/>
    <col min="2" max="2" width="74" bestFit="1" customWidth="1"/>
    <col min="3" max="3" width="5.42578125" style="2" bestFit="1" customWidth="1"/>
    <col min="4" max="4" width="11" style="21"/>
    <col min="5" max="5" width="10.140625" style="21" bestFit="1" customWidth="1"/>
    <col min="6" max="6" width="0" style="29" hidden="1" customWidth="1"/>
    <col min="7" max="7" width="9.28515625" style="29" hidden="1" customWidth="1"/>
    <col min="8" max="8" width="12.7109375" style="21" customWidth="1"/>
    <col min="9" max="9" width="12.42578125" style="21" customWidth="1"/>
    <col min="10" max="10" width="14.28515625" style="21" customWidth="1"/>
    <col min="11" max="11" width="12.42578125" style="21" customWidth="1"/>
    <col min="12" max="12" width="21" style="21" customWidth="1"/>
    <col min="13" max="13" width="11.28515625" hidden="1" customWidth="1"/>
    <col min="14" max="14" width="16.28515625" hidden="1" customWidth="1"/>
    <col min="17" max="17" width="13" bestFit="1" customWidth="1"/>
  </cols>
  <sheetData>
    <row r="1" spans="1:13" ht="13.5" thickBot="1">
      <c r="A1" s="85"/>
      <c r="B1" s="85"/>
      <c r="C1" s="85"/>
      <c r="D1" s="85"/>
      <c r="E1" s="85"/>
      <c r="F1" s="85"/>
      <c r="G1" s="85"/>
      <c r="H1" s="85"/>
      <c r="I1" s="85"/>
      <c r="J1" s="85"/>
      <c r="K1" s="46"/>
      <c r="L1" s="46"/>
    </row>
    <row r="2" spans="1:13" ht="21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89"/>
      <c r="L2" s="90"/>
    </row>
    <row r="3" spans="1:13" ht="12.75" customHeight="1">
      <c r="A3" s="91"/>
      <c r="B3" s="280" t="s">
        <v>71</v>
      </c>
      <c r="C3" s="280"/>
      <c r="D3" s="280"/>
      <c r="E3" s="280"/>
      <c r="F3" s="280"/>
      <c r="G3" s="280"/>
      <c r="H3" s="280"/>
      <c r="I3" s="280"/>
      <c r="J3" s="86"/>
      <c r="K3" s="3"/>
      <c r="L3" s="92"/>
    </row>
    <row r="4" spans="1:13" ht="12.75" customHeight="1">
      <c r="A4" s="93"/>
      <c r="B4" s="281" t="s">
        <v>72</v>
      </c>
      <c r="C4" s="281"/>
      <c r="D4" s="281"/>
      <c r="E4" s="281"/>
      <c r="F4" s="281"/>
      <c r="G4" s="281"/>
      <c r="H4" s="281"/>
      <c r="I4" s="281"/>
      <c r="J4" s="86"/>
      <c r="K4" s="3"/>
      <c r="L4" s="92"/>
    </row>
    <row r="5" spans="1:13" ht="12.75" customHeight="1">
      <c r="A5" s="94"/>
      <c r="B5" s="282" t="s">
        <v>74</v>
      </c>
      <c r="C5" s="282"/>
      <c r="D5" s="282"/>
      <c r="E5" s="282"/>
      <c r="F5" s="282"/>
      <c r="G5" s="282"/>
      <c r="H5" s="282"/>
      <c r="I5" s="282"/>
      <c r="J5" s="86"/>
      <c r="K5" s="3"/>
      <c r="L5" s="92"/>
    </row>
    <row r="6" spans="1:13" s="6" customFormat="1" ht="15.75" customHeight="1">
      <c r="A6" s="94"/>
      <c r="B6" s="283" t="s">
        <v>73</v>
      </c>
      <c r="C6" s="283"/>
      <c r="D6" s="283"/>
      <c r="E6" s="283"/>
      <c r="F6" s="283"/>
      <c r="G6" s="283"/>
      <c r="H6" s="283"/>
      <c r="I6" s="283"/>
      <c r="J6" s="86"/>
      <c r="K6" s="4"/>
      <c r="L6" s="95"/>
      <c r="M6" s="5"/>
    </row>
    <row r="7" spans="1:13" s="6" customFormat="1" ht="15.75" customHeight="1">
      <c r="A7" s="94"/>
      <c r="B7" s="282" t="s">
        <v>75</v>
      </c>
      <c r="C7" s="282"/>
      <c r="D7" s="282"/>
      <c r="E7" s="282"/>
      <c r="F7" s="282"/>
      <c r="G7" s="282"/>
      <c r="H7" s="282"/>
      <c r="I7" s="282"/>
      <c r="J7" s="86"/>
      <c r="K7" s="4"/>
      <c r="L7" s="95"/>
      <c r="M7" s="5"/>
    </row>
    <row r="8" spans="1:13" s="6" customFormat="1" ht="15.75" customHeight="1">
      <c r="A8" s="94"/>
      <c r="B8" s="85"/>
      <c r="C8" s="85"/>
      <c r="D8" s="85"/>
      <c r="E8" s="85"/>
      <c r="F8" s="85"/>
      <c r="G8" s="85"/>
      <c r="H8" s="85"/>
      <c r="I8" s="85"/>
      <c r="J8" s="85"/>
      <c r="K8" s="4"/>
      <c r="L8" s="95"/>
      <c r="M8" s="5"/>
    </row>
    <row r="9" spans="1:13" s="6" customFormat="1" ht="16.5" customHeight="1" thickBot="1">
      <c r="A9" s="96"/>
      <c r="B9" s="97"/>
      <c r="C9" s="97"/>
      <c r="D9" s="97"/>
      <c r="E9" s="97"/>
      <c r="F9" s="97"/>
      <c r="G9" s="97"/>
      <c r="H9" s="97"/>
      <c r="I9" s="97"/>
      <c r="J9" s="97"/>
      <c r="K9" s="98"/>
      <c r="L9" s="99"/>
      <c r="M9" s="5"/>
    </row>
    <row r="10" spans="1:13" s="6" customFormat="1" ht="15.75">
      <c r="A10" s="112"/>
      <c r="B10" s="7"/>
      <c r="C10" s="22"/>
      <c r="D10" s="17"/>
      <c r="E10" s="17"/>
      <c r="F10" s="34"/>
      <c r="G10" s="34"/>
      <c r="H10" s="8"/>
      <c r="I10" s="4"/>
      <c r="J10" s="4"/>
      <c r="K10" s="4"/>
      <c r="L10" s="95"/>
      <c r="M10" s="5"/>
    </row>
    <row r="11" spans="1:13" s="6" customFormat="1" ht="23.25">
      <c r="A11" s="289" t="s">
        <v>70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1"/>
      <c r="M11" s="5"/>
    </row>
    <row r="12" spans="1:13" s="6" customFormat="1" ht="15.75">
      <c r="A12" s="113" t="s">
        <v>67</v>
      </c>
      <c r="B12" s="9"/>
      <c r="C12" s="23"/>
      <c r="D12" s="18"/>
      <c r="E12" s="18"/>
      <c r="F12" s="36"/>
      <c r="G12" s="36"/>
      <c r="H12" s="18"/>
      <c r="I12" s="4"/>
      <c r="J12" s="4"/>
      <c r="K12" s="4"/>
      <c r="L12" s="95"/>
      <c r="M12" s="5"/>
    </row>
    <row r="13" spans="1:13" s="6" customFormat="1" ht="15.75">
      <c r="A13" s="114" t="s">
        <v>37</v>
      </c>
      <c r="B13" s="12"/>
      <c r="C13" s="10"/>
      <c r="D13" s="19"/>
      <c r="E13" s="19"/>
      <c r="F13" s="37"/>
      <c r="G13" s="35"/>
      <c r="H13" s="13"/>
      <c r="I13" s="4"/>
      <c r="J13" s="4"/>
      <c r="K13" s="4"/>
      <c r="L13" s="95"/>
      <c r="M13" s="5"/>
    </row>
    <row r="14" spans="1:13" s="6" customFormat="1" ht="15.75">
      <c r="A14" s="113" t="s">
        <v>33</v>
      </c>
      <c r="B14" s="9"/>
      <c r="C14" s="23"/>
      <c r="D14" s="19"/>
      <c r="E14" s="19"/>
      <c r="F14" s="37"/>
      <c r="G14" s="35"/>
      <c r="H14" s="11"/>
      <c r="I14" s="4"/>
      <c r="J14" s="4"/>
      <c r="K14" s="4"/>
      <c r="L14" s="95"/>
      <c r="M14" s="5"/>
    </row>
    <row r="15" spans="1:13" s="14" customFormat="1" ht="15.75">
      <c r="A15" s="302" t="s">
        <v>68</v>
      </c>
      <c r="B15" s="303"/>
      <c r="C15" s="24"/>
      <c r="D15" s="20"/>
      <c r="E15" s="20"/>
      <c r="F15" s="38"/>
      <c r="G15" s="39"/>
      <c r="H15" s="16"/>
      <c r="I15" s="16"/>
      <c r="J15" s="16"/>
      <c r="K15" s="16"/>
      <c r="L15" s="115"/>
      <c r="M15" s="16"/>
    </row>
    <row r="16" spans="1:13" s="14" customFormat="1" ht="16.5" thickBot="1">
      <c r="A16" s="116"/>
      <c r="B16" s="15"/>
      <c r="C16" s="24"/>
      <c r="D16" s="20"/>
      <c r="E16" s="20"/>
      <c r="F16" s="38"/>
      <c r="G16" s="39"/>
      <c r="H16" s="16"/>
      <c r="I16" s="16"/>
      <c r="J16" s="16"/>
      <c r="K16" s="16"/>
      <c r="L16" s="115"/>
      <c r="M16" s="16"/>
    </row>
    <row r="17" spans="1:14" s="1" customFormat="1" ht="16.5" customHeight="1" thickBot="1">
      <c r="A17" s="101"/>
      <c r="B17" s="102"/>
      <c r="C17" s="103"/>
      <c r="D17" s="104"/>
      <c r="E17" s="286" t="s">
        <v>0</v>
      </c>
      <c r="F17" s="287"/>
      <c r="G17" s="287"/>
      <c r="H17" s="287"/>
      <c r="I17" s="288"/>
      <c r="J17" s="294" t="s">
        <v>1</v>
      </c>
      <c r="K17" s="295"/>
      <c r="L17" s="284" t="s">
        <v>2</v>
      </c>
    </row>
    <row r="18" spans="1:14" ht="17.25" customHeight="1" thickBot="1">
      <c r="A18" s="105" t="s">
        <v>9</v>
      </c>
      <c r="B18" s="106" t="s">
        <v>3</v>
      </c>
      <c r="C18" s="107" t="s">
        <v>4</v>
      </c>
      <c r="D18" s="108" t="s">
        <v>5</v>
      </c>
      <c r="E18" s="109" t="s">
        <v>2</v>
      </c>
      <c r="F18" s="110" t="s">
        <v>2</v>
      </c>
      <c r="G18" s="110" t="s">
        <v>2</v>
      </c>
      <c r="H18" s="111" t="s">
        <v>6</v>
      </c>
      <c r="I18" s="111" t="s">
        <v>7</v>
      </c>
      <c r="J18" s="111" t="s">
        <v>6</v>
      </c>
      <c r="K18" s="111" t="s">
        <v>8</v>
      </c>
      <c r="L18" s="285"/>
    </row>
    <row r="19" spans="1:14" ht="15">
      <c r="A19" s="147" t="s">
        <v>55</v>
      </c>
      <c r="B19" s="148" t="s">
        <v>56</v>
      </c>
      <c r="C19" s="149"/>
      <c r="D19" s="150"/>
      <c r="E19" s="150"/>
      <c r="F19" s="151"/>
      <c r="G19" s="151"/>
      <c r="H19" s="150"/>
      <c r="I19" s="152"/>
      <c r="J19" s="152"/>
      <c r="K19" s="152"/>
      <c r="L19" s="153"/>
    </row>
    <row r="20" spans="1:14" ht="16.5">
      <c r="A20" s="117" t="s">
        <v>10</v>
      </c>
      <c r="B20" s="57" t="s">
        <v>27</v>
      </c>
      <c r="C20" s="58" t="s">
        <v>57</v>
      </c>
      <c r="D20" s="59" t="s">
        <v>11</v>
      </c>
      <c r="E20" s="59">
        <v>204.3</v>
      </c>
      <c r="F20" s="60">
        <f t="shared" ref="F20:F29" si="0">G20*98.999%</f>
        <v>199.73048249999999</v>
      </c>
      <c r="G20" s="60" t="s">
        <v>12</v>
      </c>
      <c r="H20" s="59">
        <f t="shared" ref="H20:H29" si="1">E20*65%</f>
        <v>132.79500000000002</v>
      </c>
      <c r="I20" s="61">
        <f t="shared" ref="I20:I29" si="2">E20-H20</f>
        <v>71.504999999999995</v>
      </c>
      <c r="J20" s="61">
        <f t="shared" ref="J20:J29" si="3">D20*H20</f>
        <v>398.38500000000005</v>
      </c>
      <c r="K20" s="61">
        <f t="shared" ref="K20:K29" si="4">D20*I20</f>
        <v>214.51499999999999</v>
      </c>
      <c r="L20" s="118">
        <f t="shared" ref="L20:L29" si="5">J20+K20</f>
        <v>612.90000000000009</v>
      </c>
      <c r="M20" s="42">
        <f t="shared" ref="M20:M21" si="6">L20</f>
        <v>612.90000000000009</v>
      </c>
    </row>
    <row r="21" spans="1:14" s="30" customFormat="1" ht="14.25">
      <c r="A21" s="117" t="s">
        <v>13</v>
      </c>
      <c r="B21" s="57" t="s">
        <v>14</v>
      </c>
      <c r="C21" s="58" t="s">
        <v>15</v>
      </c>
      <c r="D21" s="59">
        <v>680</v>
      </c>
      <c r="E21" s="59">
        <v>1.59</v>
      </c>
      <c r="F21" s="59">
        <f t="shared" si="0"/>
        <v>6.0290390999999994</v>
      </c>
      <c r="G21" s="59" t="s">
        <v>16</v>
      </c>
      <c r="H21" s="59">
        <v>0.45</v>
      </c>
      <c r="I21" s="61">
        <f t="shared" si="2"/>
        <v>1.1400000000000001</v>
      </c>
      <c r="J21" s="61">
        <f t="shared" si="3"/>
        <v>306</v>
      </c>
      <c r="K21" s="61">
        <f t="shared" si="4"/>
        <v>775.2</v>
      </c>
      <c r="L21" s="118">
        <f t="shared" si="5"/>
        <v>1081.2</v>
      </c>
      <c r="M21" s="43">
        <f t="shared" si="6"/>
        <v>1081.2</v>
      </c>
    </row>
    <row r="22" spans="1:14" s="25" customFormat="1" ht="21" customHeight="1">
      <c r="A22" s="296" t="s">
        <v>25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  <c r="L22" s="119">
        <f>SUM(L20:L21)</f>
        <v>1694.1000000000001</v>
      </c>
      <c r="M22" s="44">
        <f>SUM(M20:M21)</f>
        <v>1694.1000000000001</v>
      </c>
      <c r="N22" s="44">
        <f>M22</f>
        <v>1694.1000000000001</v>
      </c>
    </row>
    <row r="23" spans="1:14" s="25" customFormat="1" ht="15">
      <c r="A23" s="147">
        <v>2</v>
      </c>
      <c r="B23" s="154" t="s">
        <v>39</v>
      </c>
      <c r="C23" s="155"/>
      <c r="D23" s="156"/>
      <c r="E23" s="157"/>
      <c r="F23" s="158"/>
      <c r="G23" s="159"/>
      <c r="H23" s="157"/>
      <c r="I23" s="160"/>
      <c r="J23" s="161"/>
      <c r="K23" s="161"/>
      <c r="L23" s="162"/>
      <c r="M23" s="44"/>
      <c r="N23" s="44"/>
    </row>
    <row r="24" spans="1:14" s="25" customFormat="1" ht="15">
      <c r="A24" s="117" t="s">
        <v>17</v>
      </c>
      <c r="B24" s="63" t="s">
        <v>40</v>
      </c>
      <c r="C24" s="64" t="s">
        <v>15</v>
      </c>
      <c r="D24" s="65">
        <v>680</v>
      </c>
      <c r="E24" s="59">
        <v>3.75</v>
      </c>
      <c r="F24" s="60"/>
      <c r="G24" s="62"/>
      <c r="H24" s="59">
        <f t="shared" ref="H24:H25" si="7">E24*65%</f>
        <v>2.4375</v>
      </c>
      <c r="I24" s="61">
        <f t="shared" ref="I24:I25" si="8">E24-H24</f>
        <v>1.3125</v>
      </c>
      <c r="J24" s="61">
        <f t="shared" ref="J24:J25" si="9">D24*H24</f>
        <v>1657.5</v>
      </c>
      <c r="K24" s="61">
        <f t="shared" ref="K24:K25" si="10">D24*I24</f>
        <v>892.5</v>
      </c>
      <c r="L24" s="118">
        <f t="shared" ref="L24:L25" si="11">J24+K24</f>
        <v>2550</v>
      </c>
      <c r="M24" s="44"/>
      <c r="N24" s="44"/>
    </row>
    <row r="25" spans="1:14" s="25" customFormat="1" ht="15">
      <c r="A25" s="117" t="s">
        <v>18</v>
      </c>
      <c r="B25" s="63" t="s">
        <v>41</v>
      </c>
      <c r="C25" s="64" t="s">
        <v>42</v>
      </c>
      <c r="D25" s="65">
        <v>680</v>
      </c>
      <c r="E25" s="59">
        <v>2</v>
      </c>
      <c r="F25" s="60"/>
      <c r="G25" s="62"/>
      <c r="H25" s="59">
        <f t="shared" si="7"/>
        <v>1.3</v>
      </c>
      <c r="I25" s="61">
        <f t="shared" si="8"/>
        <v>0.7</v>
      </c>
      <c r="J25" s="61">
        <f t="shared" si="9"/>
        <v>884</v>
      </c>
      <c r="K25" s="61">
        <f t="shared" si="10"/>
        <v>475.99999999999994</v>
      </c>
      <c r="L25" s="118">
        <f t="shared" si="11"/>
        <v>1360</v>
      </c>
      <c r="M25" s="44"/>
      <c r="N25" s="44"/>
    </row>
    <row r="26" spans="1:14" s="25" customFormat="1" ht="18.75" customHeight="1">
      <c r="A26" s="296" t="s">
        <v>43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8"/>
      <c r="L26" s="119">
        <f>SUM(L24:L25)</f>
        <v>3910</v>
      </c>
      <c r="M26" s="44"/>
      <c r="N26" s="44"/>
    </row>
    <row r="27" spans="1:14" ht="15">
      <c r="A27" s="163">
        <v>3</v>
      </c>
      <c r="B27" s="164" t="s">
        <v>32</v>
      </c>
      <c r="C27" s="165"/>
      <c r="D27" s="166"/>
      <c r="E27" s="157"/>
      <c r="F27" s="158"/>
      <c r="G27" s="167"/>
      <c r="H27" s="157"/>
      <c r="I27" s="160"/>
      <c r="J27" s="160"/>
      <c r="K27" s="160"/>
      <c r="L27" s="168"/>
    </row>
    <row r="28" spans="1:14" ht="14.25">
      <c r="A28" s="117" t="s">
        <v>28</v>
      </c>
      <c r="B28" s="57" t="s">
        <v>19</v>
      </c>
      <c r="C28" s="58" t="s">
        <v>15</v>
      </c>
      <c r="D28" s="59">
        <v>680</v>
      </c>
      <c r="E28" s="59">
        <v>5.96</v>
      </c>
      <c r="F28" s="60">
        <f t="shared" si="0"/>
        <v>3.8609609999999996</v>
      </c>
      <c r="G28" s="60" t="s">
        <v>20</v>
      </c>
      <c r="H28" s="59">
        <f t="shared" si="1"/>
        <v>3.8740000000000001</v>
      </c>
      <c r="I28" s="61">
        <f t="shared" si="2"/>
        <v>2.0859999999999999</v>
      </c>
      <c r="J28" s="61">
        <f t="shared" si="3"/>
        <v>2634.32</v>
      </c>
      <c r="K28" s="61">
        <f t="shared" si="4"/>
        <v>1418.4799999999998</v>
      </c>
      <c r="L28" s="118">
        <f t="shared" si="5"/>
        <v>4052.8</v>
      </c>
      <c r="N28" s="43"/>
    </row>
    <row r="29" spans="1:14" ht="46.5" customHeight="1">
      <c r="A29" s="117" t="s">
        <v>45</v>
      </c>
      <c r="B29" s="278" t="s">
        <v>115</v>
      </c>
      <c r="C29" s="56" t="s">
        <v>15</v>
      </c>
      <c r="D29" s="79">
        <v>680</v>
      </c>
      <c r="E29" s="79">
        <v>74.349999999999994</v>
      </c>
      <c r="F29" s="80">
        <f t="shared" si="0"/>
        <v>55.380040599999994</v>
      </c>
      <c r="G29" s="80" t="s">
        <v>21</v>
      </c>
      <c r="H29" s="79">
        <f t="shared" si="1"/>
        <v>48.327500000000001</v>
      </c>
      <c r="I29" s="66">
        <f t="shared" si="2"/>
        <v>26.022499999999994</v>
      </c>
      <c r="J29" s="66">
        <f t="shared" si="3"/>
        <v>32862.699999999997</v>
      </c>
      <c r="K29" s="66">
        <f t="shared" si="4"/>
        <v>17695.299999999996</v>
      </c>
      <c r="L29" s="120">
        <f t="shared" si="5"/>
        <v>50557.999999999993</v>
      </c>
      <c r="N29" s="43"/>
    </row>
    <row r="30" spans="1:14" s="25" customFormat="1" ht="20.25" customHeight="1">
      <c r="A30" s="296" t="s">
        <v>44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8"/>
      <c r="L30" s="119">
        <f>SUM(L28:L29)</f>
        <v>54610.799999999996</v>
      </c>
      <c r="N30" s="45">
        <f>SUM(N28:N29)</f>
        <v>0</v>
      </c>
    </row>
    <row r="31" spans="1:14" ht="15">
      <c r="A31" s="163">
        <v>4</v>
      </c>
      <c r="B31" s="169" t="s">
        <v>30</v>
      </c>
      <c r="C31" s="170"/>
      <c r="D31" s="171"/>
      <c r="E31" s="157"/>
      <c r="F31" s="158"/>
      <c r="G31" s="172"/>
      <c r="H31" s="157"/>
      <c r="I31" s="160"/>
      <c r="J31" s="160"/>
      <c r="K31" s="160"/>
      <c r="L31" s="168"/>
    </row>
    <row r="32" spans="1:14" ht="14.25">
      <c r="A32" s="117" t="s">
        <v>29</v>
      </c>
      <c r="B32" s="57" t="s">
        <v>31</v>
      </c>
      <c r="C32" s="58" t="s">
        <v>38</v>
      </c>
      <c r="D32" s="59">
        <v>360</v>
      </c>
      <c r="E32" s="59">
        <v>9.02</v>
      </c>
      <c r="F32" s="60">
        <f t="shared" ref="F32" si="12">G32*98.999%</f>
        <v>8.5832132999999988</v>
      </c>
      <c r="G32" s="60" t="s">
        <v>22</v>
      </c>
      <c r="H32" s="59">
        <f t="shared" ref="H32" si="13">E32*65%</f>
        <v>5.8629999999999995</v>
      </c>
      <c r="I32" s="61">
        <f t="shared" ref="I32" si="14">E32-H32</f>
        <v>3.157</v>
      </c>
      <c r="J32" s="61">
        <f t="shared" ref="J32" si="15">D32*H32</f>
        <v>2110.6799999999998</v>
      </c>
      <c r="K32" s="61">
        <f t="shared" ref="K32" si="16">D32*I32</f>
        <v>1136.52</v>
      </c>
      <c r="L32" s="118">
        <f t="shared" ref="L32" si="17">J32+K32</f>
        <v>3247.2</v>
      </c>
    </row>
    <row r="33" spans="1:14" s="25" customFormat="1" ht="19.5" customHeight="1">
      <c r="A33" s="296" t="s">
        <v>46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8"/>
      <c r="L33" s="119">
        <f>SUM(L31:L32)</f>
        <v>3247.2</v>
      </c>
    </row>
    <row r="34" spans="1:14" ht="15">
      <c r="A34" s="163">
        <v>5</v>
      </c>
      <c r="B34" s="173" t="s">
        <v>58</v>
      </c>
      <c r="C34" s="170"/>
      <c r="D34" s="171"/>
      <c r="E34" s="157"/>
      <c r="F34" s="158"/>
      <c r="G34" s="172"/>
      <c r="H34" s="157"/>
      <c r="I34" s="160"/>
      <c r="J34" s="160"/>
      <c r="K34" s="160"/>
      <c r="L34" s="168"/>
    </row>
    <row r="35" spans="1:14" ht="45" customHeight="1">
      <c r="A35" s="117" t="s">
        <v>48</v>
      </c>
      <c r="B35" s="68" t="s">
        <v>66</v>
      </c>
      <c r="C35" s="56" t="s">
        <v>42</v>
      </c>
      <c r="D35" s="66">
        <v>218</v>
      </c>
      <c r="E35" s="79">
        <v>121.4</v>
      </c>
      <c r="F35" s="80"/>
      <c r="G35" s="67"/>
      <c r="H35" s="79">
        <f t="shared" ref="H35:H40" si="18">E35*65%</f>
        <v>78.910000000000011</v>
      </c>
      <c r="I35" s="66">
        <f t="shared" ref="I35:I40" si="19">E35-H35</f>
        <v>42.489999999999995</v>
      </c>
      <c r="J35" s="66">
        <f t="shared" ref="J35:J40" si="20">D35*H35</f>
        <v>17202.38</v>
      </c>
      <c r="K35" s="66">
        <f t="shared" ref="K35:K40" si="21">D35*I35</f>
        <v>9262.82</v>
      </c>
      <c r="L35" s="120">
        <f t="shared" ref="L35:L40" si="22">J35+K35</f>
        <v>26465.200000000001</v>
      </c>
    </row>
    <row r="36" spans="1:14" ht="31.5" customHeight="1">
      <c r="A36" s="117" t="s">
        <v>51</v>
      </c>
      <c r="B36" s="68" t="s">
        <v>52</v>
      </c>
      <c r="C36" s="81" t="s">
        <v>53</v>
      </c>
      <c r="D36" s="82">
        <v>4</v>
      </c>
      <c r="E36" s="76">
        <v>576</v>
      </c>
      <c r="F36" s="80"/>
      <c r="G36" s="67"/>
      <c r="H36" s="79">
        <f t="shared" si="18"/>
        <v>374.40000000000003</v>
      </c>
      <c r="I36" s="66">
        <f t="shared" si="19"/>
        <v>201.59999999999997</v>
      </c>
      <c r="J36" s="66">
        <f t="shared" si="20"/>
        <v>1497.6000000000001</v>
      </c>
      <c r="K36" s="66">
        <f t="shared" si="21"/>
        <v>806.39999999999986</v>
      </c>
      <c r="L36" s="120">
        <f t="shared" si="22"/>
        <v>2304</v>
      </c>
    </row>
    <row r="37" spans="1:14" ht="30.75" customHeight="1">
      <c r="A37" s="117" t="s">
        <v>54</v>
      </c>
      <c r="B37" s="78" t="s">
        <v>63</v>
      </c>
      <c r="C37" s="74" t="s">
        <v>59</v>
      </c>
      <c r="D37" s="75">
        <v>1</v>
      </c>
      <c r="E37" s="76">
        <v>3100.8</v>
      </c>
      <c r="F37" s="69"/>
      <c r="G37" s="70"/>
      <c r="H37" s="77">
        <f t="shared" si="18"/>
        <v>2015.5200000000002</v>
      </c>
      <c r="I37" s="77">
        <f t="shared" si="19"/>
        <v>1085.28</v>
      </c>
      <c r="J37" s="77">
        <f t="shared" si="20"/>
        <v>2015.5200000000002</v>
      </c>
      <c r="K37" s="77">
        <f t="shared" si="21"/>
        <v>1085.28</v>
      </c>
      <c r="L37" s="121">
        <f t="shared" si="22"/>
        <v>3100.8</v>
      </c>
    </row>
    <row r="38" spans="1:14" ht="30" customHeight="1">
      <c r="A38" s="117" t="s">
        <v>60</v>
      </c>
      <c r="B38" s="73" t="s">
        <v>64</v>
      </c>
      <c r="C38" s="74" t="s">
        <v>59</v>
      </c>
      <c r="D38" s="75">
        <v>1</v>
      </c>
      <c r="E38" s="76">
        <v>2699.3</v>
      </c>
      <c r="F38" s="69"/>
      <c r="G38" s="70"/>
      <c r="H38" s="79">
        <f t="shared" si="18"/>
        <v>1754.5450000000001</v>
      </c>
      <c r="I38" s="66">
        <f t="shared" si="19"/>
        <v>944.75500000000011</v>
      </c>
      <c r="J38" s="66">
        <f t="shared" si="20"/>
        <v>1754.5450000000001</v>
      </c>
      <c r="K38" s="66">
        <f t="shared" si="21"/>
        <v>944.75500000000011</v>
      </c>
      <c r="L38" s="120">
        <f t="shared" si="22"/>
        <v>2699.3</v>
      </c>
    </row>
    <row r="39" spans="1:14" ht="28.5" customHeight="1">
      <c r="A39" s="117" t="s">
        <v>61</v>
      </c>
      <c r="B39" s="73" t="s">
        <v>65</v>
      </c>
      <c r="C39" s="74" t="s">
        <v>59</v>
      </c>
      <c r="D39" s="75">
        <v>1</v>
      </c>
      <c r="E39" s="76">
        <v>888.2</v>
      </c>
      <c r="F39" s="60"/>
      <c r="G39" s="67"/>
      <c r="H39" s="79">
        <f t="shared" si="18"/>
        <v>577.33000000000004</v>
      </c>
      <c r="I39" s="66">
        <f t="shared" si="19"/>
        <v>310.87</v>
      </c>
      <c r="J39" s="66">
        <f t="shared" si="20"/>
        <v>577.33000000000004</v>
      </c>
      <c r="K39" s="66">
        <f t="shared" si="21"/>
        <v>310.87</v>
      </c>
      <c r="L39" s="120">
        <f t="shared" si="22"/>
        <v>888.2</v>
      </c>
    </row>
    <row r="40" spans="1:14" ht="24.75" customHeight="1">
      <c r="A40" s="117" t="s">
        <v>62</v>
      </c>
      <c r="B40" s="57" t="s">
        <v>23</v>
      </c>
      <c r="C40" s="58" t="s">
        <v>15</v>
      </c>
      <c r="D40" s="59">
        <v>680</v>
      </c>
      <c r="E40" s="59">
        <f t="shared" ref="E40" si="23">ROUND(F40,2)</f>
        <v>2.0299999999999998</v>
      </c>
      <c r="F40" s="60">
        <f t="shared" ref="F40" si="24">G40*98.999%</f>
        <v>2.0294794999999999</v>
      </c>
      <c r="G40" s="60" t="s">
        <v>24</v>
      </c>
      <c r="H40" s="59">
        <f t="shared" si="18"/>
        <v>1.3194999999999999</v>
      </c>
      <c r="I40" s="61">
        <f t="shared" si="19"/>
        <v>0.71049999999999991</v>
      </c>
      <c r="J40" s="61">
        <f t="shared" si="20"/>
        <v>897.25999999999988</v>
      </c>
      <c r="K40" s="61">
        <f t="shared" si="21"/>
        <v>483.13999999999993</v>
      </c>
      <c r="L40" s="118">
        <f t="shared" si="22"/>
        <v>1380.3999999999999</v>
      </c>
      <c r="N40" s="30"/>
    </row>
    <row r="41" spans="1:14" s="25" customFormat="1" ht="19.5" customHeight="1">
      <c r="A41" s="296" t="s">
        <v>47</v>
      </c>
      <c r="B41" s="297"/>
      <c r="C41" s="297"/>
      <c r="D41" s="297"/>
      <c r="E41" s="297"/>
      <c r="F41" s="297"/>
      <c r="G41" s="297"/>
      <c r="H41" s="297"/>
      <c r="I41" s="297"/>
      <c r="J41" s="297"/>
      <c r="K41" s="298"/>
      <c r="L41" s="119">
        <f>SUM(L35:L40)</f>
        <v>36837.9</v>
      </c>
      <c r="N41" s="45">
        <f>SUM(N40:N40)</f>
        <v>0</v>
      </c>
    </row>
    <row r="42" spans="1:14" s="25" customFormat="1" ht="19.5" customHeight="1">
      <c r="A42" s="299" t="s">
        <v>49</v>
      </c>
      <c r="B42" s="300"/>
      <c r="C42" s="300"/>
      <c r="D42" s="300"/>
      <c r="E42" s="300"/>
      <c r="F42" s="300"/>
      <c r="G42" s="300"/>
      <c r="H42" s="300"/>
      <c r="I42" s="300"/>
      <c r="J42" s="300"/>
      <c r="K42" s="301"/>
      <c r="L42" s="146">
        <f>SUM(L41,L33,L30,L26,L22)</f>
        <v>100300</v>
      </c>
    </row>
    <row r="43" spans="1:14" s="25" customFormat="1">
      <c r="A43" s="122"/>
      <c r="B43" s="52"/>
      <c r="C43" s="53"/>
      <c r="D43" s="54"/>
      <c r="E43" s="54"/>
      <c r="F43" s="55"/>
      <c r="G43" s="55"/>
      <c r="H43" s="54"/>
      <c r="I43" s="54"/>
      <c r="J43" s="54"/>
      <c r="K43" s="54"/>
      <c r="L43" s="123"/>
    </row>
    <row r="44" spans="1:14">
      <c r="A44" s="100"/>
      <c r="B44" s="84"/>
      <c r="C44" s="124"/>
      <c r="D44" s="125"/>
      <c r="E44" s="125"/>
      <c r="F44" s="126"/>
      <c r="G44" s="126"/>
      <c r="H44" s="125"/>
      <c r="I44" s="125"/>
      <c r="J44" s="125"/>
      <c r="K44" s="125"/>
      <c r="L44" s="127">
        <v>510000</v>
      </c>
    </row>
    <row r="45" spans="1:14">
      <c r="A45" s="128"/>
      <c r="B45" s="26"/>
      <c r="C45" s="27"/>
      <c r="D45" s="27"/>
      <c r="E45" s="27"/>
      <c r="F45" s="40"/>
      <c r="G45" s="41"/>
      <c r="H45" s="28"/>
      <c r="I45" s="28"/>
      <c r="J45" s="125"/>
      <c r="K45" s="125"/>
      <c r="L45" s="127">
        <f>L44*1%</f>
        <v>5100</v>
      </c>
    </row>
    <row r="46" spans="1:14" ht="14.25">
      <c r="A46" s="292" t="s">
        <v>50</v>
      </c>
      <c r="B46" s="293"/>
      <c r="C46" s="293"/>
      <c r="D46" s="293"/>
      <c r="E46" s="293"/>
      <c r="F46" s="293"/>
      <c r="G46" s="293"/>
      <c r="H46" s="47"/>
      <c r="I46" s="47"/>
      <c r="J46" s="129"/>
      <c r="K46" s="129"/>
      <c r="L46" s="130">
        <f>L44-L45</f>
        <v>504900</v>
      </c>
    </row>
    <row r="47" spans="1:14" ht="14.25">
      <c r="A47" s="131" t="s">
        <v>36</v>
      </c>
      <c r="B47" s="48"/>
      <c r="C47" s="83"/>
      <c r="D47" s="83"/>
      <c r="E47" s="129"/>
      <c r="F47" s="132"/>
      <c r="G47" s="132"/>
      <c r="H47" s="129"/>
      <c r="I47" s="129"/>
      <c r="J47" s="129"/>
      <c r="K47" s="129"/>
      <c r="L47" s="130">
        <v>504899.99</v>
      </c>
    </row>
    <row r="48" spans="1:14" ht="14.25">
      <c r="A48" s="131"/>
      <c r="B48" s="83"/>
      <c r="C48" s="71"/>
      <c r="D48" s="72"/>
      <c r="E48" s="133"/>
      <c r="F48" s="47"/>
      <c r="G48" s="132"/>
      <c r="H48" s="129"/>
      <c r="I48" s="129"/>
      <c r="J48" s="129"/>
      <c r="K48" s="129"/>
      <c r="L48" s="130">
        <f>L47-L42</f>
        <v>404599.99</v>
      </c>
    </row>
    <row r="49" spans="1:12" s="30" customFormat="1" ht="14.25">
      <c r="A49" s="134"/>
      <c r="B49" s="279" t="s">
        <v>34</v>
      </c>
      <c r="C49" s="279"/>
      <c r="D49" s="279"/>
      <c r="E49" s="132"/>
      <c r="F49" s="129"/>
      <c r="G49" s="49"/>
      <c r="H49" s="51" t="s">
        <v>69</v>
      </c>
      <c r="I49" s="51"/>
      <c r="J49" s="132"/>
      <c r="K49" s="132"/>
      <c r="L49" s="135"/>
    </row>
    <row r="50" spans="1:12" ht="14.25">
      <c r="A50" s="131"/>
      <c r="B50" s="279" t="s">
        <v>35</v>
      </c>
      <c r="C50" s="279"/>
      <c r="D50" s="279"/>
      <c r="E50" s="49"/>
      <c r="F50" s="50"/>
      <c r="G50" s="72"/>
      <c r="H50" s="51"/>
      <c r="I50" s="51"/>
      <c r="J50" s="129"/>
      <c r="K50" s="129"/>
      <c r="L50" s="136"/>
    </row>
    <row r="51" spans="1:12" ht="15" thickBot="1">
      <c r="A51" s="137"/>
      <c r="B51" s="138"/>
      <c r="C51" s="139"/>
      <c r="D51" s="140"/>
      <c r="E51" s="140"/>
      <c r="F51" s="141"/>
      <c r="G51" s="142"/>
      <c r="H51" s="143"/>
      <c r="I51" s="143"/>
      <c r="J51" s="144"/>
      <c r="K51" s="144"/>
      <c r="L51" s="145"/>
    </row>
  </sheetData>
  <mergeCells count="19">
    <mergeCell ref="L17:L18"/>
    <mergeCell ref="E17:I17"/>
    <mergeCell ref="A11:L11"/>
    <mergeCell ref="A46:G46"/>
    <mergeCell ref="J17:K17"/>
    <mergeCell ref="A22:K22"/>
    <mergeCell ref="A26:K26"/>
    <mergeCell ref="A30:K30"/>
    <mergeCell ref="A33:K33"/>
    <mergeCell ref="A41:K41"/>
    <mergeCell ref="A42:K42"/>
    <mergeCell ref="A15:B15"/>
    <mergeCell ref="B49:D49"/>
    <mergeCell ref="B50:D50"/>
    <mergeCell ref="B3:I3"/>
    <mergeCell ref="B4:I4"/>
    <mergeCell ref="B5:I5"/>
    <mergeCell ref="B6:I6"/>
    <mergeCell ref="B7:I7"/>
  </mergeCells>
  <hyperlinks>
    <hyperlink ref="B6" r:id="rId1" display="mailto:smi@waw.com.br"/>
  </hyperlinks>
  <pageMargins left="1.4960629921259843" right="0.51181102362204722" top="0.19685039370078741" bottom="0.39370078740157483" header="0.31496062992125984" footer="0.31496062992125984"/>
  <pageSetup paperSize="9" scale="60" orientation="landscape" r:id="rId2"/>
  <drawing r:id="rId3"/>
  <legacyDrawing r:id="rId4"/>
  <oleObjects>
    <oleObject progId="PBrush" shapeId="1027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tabSelected="1" zoomScale="75" zoomScaleNormal="75" zoomScaleSheetLayoutView="75" workbookViewId="0">
      <selection activeCell="R25" sqref="R25"/>
    </sheetView>
  </sheetViews>
  <sheetFormatPr defaultRowHeight="12.75"/>
  <cols>
    <col min="1" max="1" width="8.42578125" style="33" bestFit="1" customWidth="1"/>
    <col min="2" max="2" width="32.42578125" style="33" customWidth="1"/>
    <col min="3" max="3" width="14.140625" style="32" customWidth="1"/>
    <col min="4" max="4" width="9.7109375" style="32" customWidth="1"/>
    <col min="5" max="5" width="18.5703125" style="32" customWidth="1"/>
    <col min="6" max="6" width="15.7109375" style="32" customWidth="1"/>
    <col min="7" max="7" width="14.5703125" style="31" customWidth="1"/>
    <col min="8" max="8" width="9.140625" style="32" customWidth="1"/>
    <col min="9" max="9" width="14.85546875" style="31" customWidth="1"/>
    <col min="10" max="10" width="13.5703125" style="33" customWidth="1"/>
    <col min="11" max="11" width="12.7109375" style="33" customWidth="1"/>
    <col min="12" max="12" width="14.85546875" style="33" customWidth="1"/>
    <col min="13" max="13" width="13.42578125" style="33" customWidth="1"/>
    <col min="14" max="14" width="10.85546875" style="33" customWidth="1"/>
    <col min="15" max="17" width="9.140625" style="33" customWidth="1"/>
    <col min="18" max="16384" width="9.140625" style="33"/>
  </cols>
  <sheetData>
    <row r="1" spans="1:14" ht="12.75" customHeight="1" thickBot="1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12.75" customHeight="1">
      <c r="A2" s="234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4" ht="25.5" customHeight="1">
      <c r="A3" s="304" t="s">
        <v>96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305"/>
    </row>
    <row r="4" spans="1:14" ht="12.75" customHeight="1">
      <c r="A4" s="306" t="s">
        <v>97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307"/>
    </row>
    <row r="5" spans="1:14" ht="12.75" customHeight="1">
      <c r="A5" s="308" t="s">
        <v>98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309"/>
    </row>
    <row r="6" spans="1:14" ht="12.75" customHeight="1">
      <c r="A6" s="310" t="s">
        <v>99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311"/>
    </row>
    <row r="7" spans="1:14" ht="12.75" customHeight="1">
      <c r="A7" s="308" t="s">
        <v>100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309"/>
    </row>
    <row r="8" spans="1:14" ht="12.75" customHeight="1" thickBot="1">
      <c r="A8" s="242"/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4"/>
    </row>
    <row r="9" spans="1:14" ht="12.75" customHeight="1">
      <c r="A9" s="234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6"/>
    </row>
    <row r="10" spans="1:14" ht="12.75" customHeight="1">
      <c r="A10" s="317" t="s">
        <v>101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9"/>
    </row>
    <row r="11" spans="1:14" ht="13.5" thickBot="1">
      <c r="A11" s="237"/>
      <c r="B11" s="238"/>
      <c r="C11" s="238"/>
      <c r="D11" s="238"/>
      <c r="E11" s="238"/>
      <c r="F11" s="238"/>
      <c r="G11" s="238"/>
      <c r="H11" s="239"/>
      <c r="I11" s="238"/>
      <c r="J11" s="238"/>
      <c r="K11" s="238"/>
      <c r="L11" s="238"/>
      <c r="M11" s="240"/>
      <c r="N11" s="241"/>
    </row>
    <row r="12" spans="1:14">
      <c r="A12" s="182" t="s">
        <v>76</v>
      </c>
      <c r="B12" s="183"/>
      <c r="C12" s="183"/>
      <c r="D12" s="184"/>
      <c r="E12" s="183"/>
      <c r="F12" s="183" t="s">
        <v>77</v>
      </c>
      <c r="G12" s="185"/>
      <c r="H12" s="185"/>
      <c r="I12" s="185"/>
      <c r="J12" s="185"/>
      <c r="K12" s="186" t="s">
        <v>78</v>
      </c>
      <c r="L12" s="186"/>
      <c r="M12" s="186"/>
      <c r="N12" s="187"/>
    </row>
    <row r="13" spans="1:14">
      <c r="A13" s="220" t="s">
        <v>79</v>
      </c>
      <c r="B13" s="196"/>
      <c r="C13" s="196"/>
      <c r="D13" s="196"/>
      <c r="E13" s="196"/>
      <c r="F13" s="232"/>
      <c r="G13" s="232"/>
      <c r="H13" s="232"/>
      <c r="I13" s="232"/>
      <c r="J13" s="232"/>
      <c r="K13" s="189"/>
      <c r="L13" s="189"/>
      <c r="M13" s="189"/>
      <c r="N13" s="190"/>
    </row>
    <row r="14" spans="1:14">
      <c r="A14" s="191" t="s">
        <v>80</v>
      </c>
      <c r="B14" s="192"/>
      <c r="C14" s="192"/>
      <c r="D14" s="193"/>
      <c r="E14" s="192"/>
      <c r="F14" s="194"/>
      <c r="G14" s="192"/>
      <c r="H14" s="192"/>
      <c r="I14" s="192"/>
      <c r="J14" s="192"/>
      <c r="K14" s="194"/>
      <c r="L14" s="192"/>
      <c r="M14" s="192"/>
      <c r="N14" s="195"/>
    </row>
    <row r="15" spans="1:14">
      <c r="A15" s="220" t="s">
        <v>102</v>
      </c>
      <c r="B15" s="196"/>
      <c r="C15" s="196"/>
      <c r="D15" s="196"/>
      <c r="E15" s="196"/>
      <c r="F15" s="197"/>
      <c r="G15" s="196"/>
      <c r="H15" s="196"/>
      <c r="I15" s="196"/>
      <c r="J15" s="196"/>
      <c r="K15" s="194" t="s">
        <v>81</v>
      </c>
      <c r="L15" s="192"/>
      <c r="M15" s="192"/>
      <c r="N15" s="195"/>
    </row>
    <row r="16" spans="1:14" ht="13.5" thickBot="1">
      <c r="A16" s="221" t="s">
        <v>106</v>
      </c>
      <c r="B16" s="198"/>
      <c r="C16" s="198"/>
      <c r="D16" s="198"/>
      <c r="E16" s="198"/>
      <c r="F16" s="199"/>
      <c r="G16" s="198"/>
      <c r="H16" s="198"/>
      <c r="I16" s="198"/>
      <c r="J16" s="198"/>
      <c r="K16" s="200" t="s">
        <v>103</v>
      </c>
      <c r="L16" s="201"/>
      <c r="M16" s="201"/>
      <c r="N16" s="202"/>
    </row>
    <row r="17" spans="1:14">
      <c r="A17" s="191" t="s">
        <v>105</v>
      </c>
      <c r="B17" s="192"/>
      <c r="C17" s="192"/>
      <c r="D17" s="192"/>
      <c r="E17" s="203"/>
      <c r="F17" s="194"/>
      <c r="G17" s="192"/>
      <c r="H17" s="192"/>
      <c r="I17" s="192"/>
      <c r="J17" s="203"/>
      <c r="K17" s="176" t="s">
        <v>107</v>
      </c>
      <c r="L17" s="176"/>
      <c r="M17" s="176"/>
      <c r="N17" s="204"/>
    </row>
    <row r="18" spans="1:14" ht="13.5" thickBot="1">
      <c r="A18" s="223" t="s">
        <v>104</v>
      </c>
      <c r="B18" s="224"/>
      <c r="C18" s="224"/>
      <c r="D18" s="224"/>
      <c r="E18" s="225"/>
      <c r="F18" s="194" t="s">
        <v>82</v>
      </c>
      <c r="G18" s="192" t="s">
        <v>83</v>
      </c>
      <c r="H18" s="192"/>
      <c r="I18" s="201"/>
      <c r="J18" s="233"/>
      <c r="K18" s="205"/>
      <c r="L18" s="179"/>
      <c r="M18" s="179"/>
      <c r="N18" s="206"/>
    </row>
    <row r="19" spans="1:14">
      <c r="A19" s="312" t="s">
        <v>84</v>
      </c>
      <c r="B19" s="207" t="s">
        <v>85</v>
      </c>
      <c r="C19" s="208"/>
      <c r="D19" s="314" t="s">
        <v>86</v>
      </c>
      <c r="E19" s="314" t="s">
        <v>87</v>
      </c>
      <c r="F19" s="209" t="s">
        <v>88</v>
      </c>
      <c r="G19" s="209"/>
      <c r="H19" s="210"/>
      <c r="I19" s="211" t="s">
        <v>89</v>
      </c>
      <c r="J19" s="209"/>
      <c r="K19" s="210"/>
      <c r="L19" s="211" t="s">
        <v>90</v>
      </c>
      <c r="M19" s="209"/>
      <c r="N19" s="212"/>
    </row>
    <row r="20" spans="1:14" ht="12.75" customHeight="1">
      <c r="A20" s="313"/>
      <c r="B20" s="213"/>
      <c r="C20" s="214"/>
      <c r="D20" s="315"/>
      <c r="E20" s="315"/>
      <c r="F20" s="316" t="s">
        <v>91</v>
      </c>
      <c r="G20" s="316" t="s">
        <v>92</v>
      </c>
      <c r="H20" s="216" t="s">
        <v>26</v>
      </c>
      <c r="I20" s="215" t="s">
        <v>91</v>
      </c>
      <c r="J20" s="215" t="s">
        <v>92</v>
      </c>
      <c r="K20" s="320" t="s">
        <v>26</v>
      </c>
      <c r="L20" s="316" t="s">
        <v>91</v>
      </c>
      <c r="M20" s="316" t="s">
        <v>92</v>
      </c>
      <c r="N20" s="217" t="s">
        <v>26</v>
      </c>
    </row>
    <row r="21" spans="1:14">
      <c r="A21" s="313"/>
      <c r="B21" s="226"/>
      <c r="C21" s="227"/>
      <c r="D21" s="315"/>
      <c r="E21" s="315"/>
      <c r="F21" s="316"/>
      <c r="G21" s="316"/>
      <c r="H21" s="216"/>
      <c r="I21" s="215"/>
      <c r="J21" s="215"/>
      <c r="K21" s="320"/>
      <c r="L21" s="316"/>
      <c r="M21" s="316"/>
      <c r="N21" s="217"/>
    </row>
    <row r="22" spans="1:14">
      <c r="A22" s="222">
        <v>1</v>
      </c>
      <c r="B22" s="230" t="s">
        <v>111</v>
      </c>
      <c r="C22" s="231"/>
      <c r="D22" s="253">
        <f>E22/E27</f>
        <v>1.6890329012961117E-2</v>
      </c>
      <c r="E22" s="254">
        <f>Orçamento!L22</f>
        <v>1694.1000000000001</v>
      </c>
      <c r="F22" s="219">
        <f>E22*0.82291482*H22/100</f>
        <v>1394.0999965620001</v>
      </c>
      <c r="G22" s="219">
        <f>SUM(E22-F22)</f>
        <v>300.00000343800002</v>
      </c>
      <c r="H22" s="218">
        <v>100</v>
      </c>
      <c r="I22" s="219">
        <f t="shared" ref="I22:I23" si="0">H22*K22/100</f>
        <v>0</v>
      </c>
      <c r="J22" s="219"/>
      <c r="K22" s="218"/>
      <c r="L22" s="219">
        <f t="shared" ref="L22:L23" si="1">K22*N22/100</f>
        <v>0</v>
      </c>
      <c r="M22" s="219"/>
      <c r="N22" s="256"/>
    </row>
    <row r="23" spans="1:14">
      <c r="A23" s="222">
        <v>2</v>
      </c>
      <c r="B23" s="230" t="s">
        <v>39</v>
      </c>
      <c r="C23" s="231"/>
      <c r="D23" s="253">
        <f>E23/E27</f>
        <v>3.898305084745763E-2</v>
      </c>
      <c r="E23" s="254">
        <f>Orçamento!L26</f>
        <v>3910</v>
      </c>
      <c r="F23" s="219">
        <f>E23*H23/100</f>
        <v>3910</v>
      </c>
      <c r="G23" s="219"/>
      <c r="H23" s="218">
        <v>100</v>
      </c>
      <c r="I23" s="219">
        <f t="shared" si="0"/>
        <v>0</v>
      </c>
      <c r="J23" s="219"/>
      <c r="K23" s="218"/>
      <c r="L23" s="219">
        <f t="shared" si="1"/>
        <v>0</v>
      </c>
      <c r="M23" s="219"/>
      <c r="N23" s="256"/>
    </row>
    <row r="24" spans="1:14">
      <c r="A24" s="222">
        <v>3</v>
      </c>
      <c r="B24" s="230" t="s">
        <v>32</v>
      </c>
      <c r="C24" s="231"/>
      <c r="D24" s="253">
        <f>E24/E27</f>
        <v>0.54447457627118645</v>
      </c>
      <c r="E24" s="254">
        <f>Orçamento!L30</f>
        <v>54610.799999999996</v>
      </c>
      <c r="F24" s="219">
        <f t="shared" ref="F24:F26" si="2">E24*H24/100</f>
        <v>21844.32</v>
      </c>
      <c r="G24" s="219"/>
      <c r="H24" s="218">
        <v>40</v>
      </c>
      <c r="I24" s="219">
        <f>E24*K24/100</f>
        <v>32766.479999999996</v>
      </c>
      <c r="J24" s="219"/>
      <c r="K24" s="218">
        <v>60</v>
      </c>
      <c r="L24" s="219">
        <f>K24*N24/100</f>
        <v>0</v>
      </c>
      <c r="M24" s="219"/>
      <c r="N24" s="256"/>
    </row>
    <row r="25" spans="1:14">
      <c r="A25" s="222">
        <v>4</v>
      </c>
      <c r="B25" s="230" t="s">
        <v>112</v>
      </c>
      <c r="C25" s="231"/>
      <c r="D25" s="253">
        <f>E25/E27</f>
        <v>3.2374875373878363E-2</v>
      </c>
      <c r="E25" s="254">
        <f>Orçamento!L33</f>
        <v>3247.2</v>
      </c>
      <c r="F25" s="219">
        <f t="shared" si="2"/>
        <v>0</v>
      </c>
      <c r="G25" s="219"/>
      <c r="H25" s="218"/>
      <c r="I25" s="219">
        <f t="shared" ref="I25:I26" si="3">H25*K25/100</f>
        <v>0</v>
      </c>
      <c r="J25" s="219"/>
      <c r="K25" s="218"/>
      <c r="L25" s="219">
        <f>E25*N25/100</f>
        <v>3247.2</v>
      </c>
      <c r="M25" s="219"/>
      <c r="N25" s="256">
        <v>100</v>
      </c>
    </row>
    <row r="26" spans="1:14" ht="13.5" thickBot="1">
      <c r="A26" s="246">
        <v>5</v>
      </c>
      <c r="B26" s="247" t="s">
        <v>114</v>
      </c>
      <c r="C26" s="248"/>
      <c r="D26" s="253">
        <f>E26/E27</f>
        <v>0.36727716849451647</v>
      </c>
      <c r="E26" s="255">
        <f>Orçamento!L41</f>
        <v>36837.9</v>
      </c>
      <c r="F26" s="219">
        <f t="shared" si="2"/>
        <v>0</v>
      </c>
      <c r="G26" s="219"/>
      <c r="H26" s="218"/>
      <c r="I26" s="219">
        <f t="shared" si="3"/>
        <v>0</v>
      </c>
      <c r="J26" s="219"/>
      <c r="K26" s="218"/>
      <c r="L26" s="219">
        <f>E26*N26/100</f>
        <v>36837.9</v>
      </c>
      <c r="M26" s="219"/>
      <c r="N26" s="256">
        <v>100</v>
      </c>
    </row>
    <row r="27" spans="1:14" ht="21" customHeight="1" thickBot="1">
      <c r="A27" s="249" t="s">
        <v>93</v>
      </c>
      <c r="B27" s="250"/>
      <c r="C27" s="250"/>
      <c r="D27" s="251">
        <f>SUM(D22:D26)</f>
        <v>1</v>
      </c>
      <c r="E27" s="181">
        <f>IF(SUM(E22:E25)=0,"",SUM(E22:E26))</f>
        <v>100300</v>
      </c>
      <c r="F27" s="322">
        <f>IF(SUM(F22:F26)=0,0,SUM(F22:F26))</f>
        <v>27148.419996561999</v>
      </c>
      <c r="G27" s="321">
        <f t="shared" ref="G27" si="4">IF(SUM(G22:G26)=0,0,SUM(G22:G26))</f>
        <v>300.00000343800002</v>
      </c>
      <c r="H27" s="252">
        <f>SUM(F27+G27)/E27</f>
        <v>0.27366321036889329</v>
      </c>
      <c r="I27" s="322">
        <f>IF(SUM(I22:I26)=0,0,SUM(I22:I26))</f>
        <v>32766.479999999996</v>
      </c>
      <c r="J27" s="321">
        <f t="shared" ref="J27" si="5">IF(SUM(J22:J26)=0,0,SUM(J22:J26))</f>
        <v>0</v>
      </c>
      <c r="K27" s="252">
        <f>SUM(I27+J27)/E27</f>
        <v>0.32668474576271184</v>
      </c>
      <c r="L27" s="322">
        <f>IF(SUM(L22:L26)=0,0,SUM(L22:L26))</f>
        <v>40085.1</v>
      </c>
      <c r="M27" s="321">
        <f t="shared" ref="M27" si="6">IF(SUM(M22:M26)=0,0,SUM(M22:M26))</f>
        <v>0</v>
      </c>
      <c r="N27" s="257">
        <f>SUM(L27+M27)/E27</f>
        <v>0.39965204386839481</v>
      </c>
    </row>
    <row r="28" spans="1:14" ht="21.75" customHeight="1" thickBot="1">
      <c r="A28" s="228" t="s">
        <v>94</v>
      </c>
      <c r="B28" s="229"/>
      <c r="C28" s="229"/>
      <c r="D28" s="180"/>
      <c r="E28" s="245"/>
      <c r="F28" s="181">
        <f>F27</f>
        <v>27148.419996561999</v>
      </c>
      <c r="G28" s="181">
        <f>G27</f>
        <v>300.00000343800002</v>
      </c>
      <c r="H28" s="252">
        <f>H27</f>
        <v>0.27366321036889329</v>
      </c>
      <c r="I28" s="181">
        <f>F28+I27</f>
        <v>59914.899996561995</v>
      </c>
      <c r="J28" s="181">
        <f>SUM(G28+J27)</f>
        <v>300.00000343800002</v>
      </c>
      <c r="K28" s="252">
        <f>H28+K27</f>
        <v>0.60034795613160519</v>
      </c>
      <c r="L28" s="181">
        <f>I28+L27</f>
        <v>99999.999996561994</v>
      </c>
      <c r="M28" s="181">
        <f>SUM(J28+M27)</f>
        <v>300.00000343800002</v>
      </c>
      <c r="N28" s="257">
        <f>K28+N27</f>
        <v>1</v>
      </c>
    </row>
    <row r="29" spans="1:14" ht="18" customHeight="1" thickBot="1">
      <c r="A29" s="177"/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8"/>
    </row>
    <row r="30" spans="1:14" ht="17.25" customHeight="1" thickBot="1">
      <c r="A30" s="323" t="s">
        <v>109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9">
        <f>L28/E27</f>
        <v>0.99700897304648051</v>
      </c>
      <c r="N30" s="330"/>
    </row>
    <row r="31" spans="1:14" ht="15.75" customHeight="1" thickBot="1">
      <c r="A31" s="325" t="s">
        <v>110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7">
        <f>M28/E27</f>
        <v>2.9910269535194417E-3</v>
      </c>
      <c r="N31" s="328"/>
    </row>
    <row r="32" spans="1:14">
      <c r="A32" s="258"/>
      <c r="B32" s="188"/>
      <c r="C32" s="188"/>
      <c r="D32" s="176"/>
      <c r="E32" s="176"/>
      <c r="F32" s="259"/>
      <c r="G32" s="259"/>
      <c r="H32" s="259"/>
      <c r="I32" s="176"/>
      <c r="J32" s="260"/>
      <c r="K32" s="261"/>
      <c r="L32" s="261"/>
      <c r="M32" s="261"/>
      <c r="N32" s="262"/>
    </row>
    <row r="33" spans="1:14">
      <c r="A33" s="263" t="s">
        <v>108</v>
      </c>
      <c r="B33" s="232"/>
      <c r="C33" s="232"/>
      <c r="D33" s="176"/>
      <c r="E33" s="176"/>
      <c r="F33" s="264"/>
      <c r="G33" s="264"/>
      <c r="H33" s="264"/>
      <c r="I33" s="264"/>
      <c r="J33" s="259"/>
      <c r="K33" s="261"/>
      <c r="L33" s="261"/>
      <c r="M33" s="259"/>
      <c r="N33" s="265"/>
    </row>
    <row r="34" spans="1:14">
      <c r="A34" s="266"/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8"/>
    </row>
    <row r="35" spans="1:14">
      <c r="A35" s="266"/>
      <c r="B35" s="269" t="s">
        <v>113</v>
      </c>
      <c r="C35" s="261"/>
      <c r="D35" s="267"/>
      <c r="E35" s="267"/>
      <c r="F35" s="267"/>
      <c r="G35" s="261" t="s">
        <v>69</v>
      </c>
      <c r="H35" s="261"/>
      <c r="I35" s="261"/>
      <c r="J35" s="261"/>
      <c r="K35" s="267"/>
      <c r="L35" s="267"/>
      <c r="M35" s="267"/>
      <c r="N35" s="268"/>
    </row>
    <row r="36" spans="1:14">
      <c r="A36" s="266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8"/>
    </row>
    <row r="37" spans="1:14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8"/>
    </row>
    <row r="38" spans="1:14">
      <c r="A38" s="266"/>
      <c r="B38" s="267"/>
      <c r="C38" s="267" t="s">
        <v>95</v>
      </c>
      <c r="D38" s="267"/>
      <c r="E38" s="267"/>
      <c r="F38" s="267"/>
      <c r="G38" s="198"/>
      <c r="H38" s="198"/>
      <c r="I38" s="267" t="s">
        <v>95</v>
      </c>
      <c r="J38" s="267"/>
      <c r="K38" s="267"/>
      <c r="L38" s="267"/>
      <c r="M38" s="267"/>
      <c r="N38" s="268"/>
    </row>
    <row r="39" spans="1:14">
      <c r="A39" s="266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8"/>
    </row>
    <row r="40" spans="1:14">
      <c r="A40" s="221"/>
      <c r="B40" s="198"/>
      <c r="C40" s="270"/>
      <c r="D40" s="270"/>
      <c r="E40" s="270"/>
      <c r="F40" s="270"/>
      <c r="G40" s="271"/>
      <c r="H40" s="270"/>
      <c r="I40" s="271"/>
      <c r="J40" s="198"/>
      <c r="K40" s="198"/>
      <c r="L40" s="198"/>
      <c r="M40" s="198"/>
      <c r="N40" s="272"/>
    </row>
    <row r="41" spans="1:14" ht="13.5" thickBot="1">
      <c r="A41" s="273"/>
      <c r="B41" s="274"/>
      <c r="C41" s="275"/>
      <c r="D41" s="275"/>
      <c r="E41" s="275"/>
      <c r="F41" s="275"/>
      <c r="G41" s="276"/>
      <c r="H41" s="275"/>
      <c r="I41" s="276"/>
      <c r="J41" s="274"/>
      <c r="K41" s="274"/>
      <c r="L41" s="274"/>
      <c r="M41" s="274"/>
      <c r="N41" s="277"/>
    </row>
  </sheetData>
  <mergeCells count="18">
    <mergeCell ref="M31:N31"/>
    <mergeCell ref="A30:L30"/>
    <mergeCell ref="A31:L31"/>
    <mergeCell ref="A10:N10"/>
    <mergeCell ref="M30:N30"/>
    <mergeCell ref="K20:K21"/>
    <mergeCell ref="L20:L21"/>
    <mergeCell ref="M20:M21"/>
    <mergeCell ref="A19:A21"/>
    <mergeCell ref="D19:D21"/>
    <mergeCell ref="E19:E21"/>
    <mergeCell ref="F20:F21"/>
    <mergeCell ref="G20:G21"/>
    <mergeCell ref="A3:N3"/>
    <mergeCell ref="A4:N4"/>
    <mergeCell ref="A5:N5"/>
    <mergeCell ref="A6:N6"/>
    <mergeCell ref="A7:N7"/>
  </mergeCells>
  <printOptions horizontalCentered="1" verticalCentered="1"/>
  <pageMargins left="0.31496062992125984" right="0.31496062992125984" top="0.78740157480314965" bottom="0.78740157480314965" header="0.27559055118110237" footer="0.31496062992125984"/>
  <pageSetup paperSize="9" scale="67" fitToHeight="2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Cronograma!Area_de_impressao</vt:lpstr>
      <vt:lpstr>Orçamento!Area_de_impressao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 EMPREEND.</dc:creator>
  <cp:lastModifiedBy>Saude</cp:lastModifiedBy>
  <cp:lastPrinted>2016-05-02T12:45:09Z</cp:lastPrinted>
  <dcterms:created xsi:type="dcterms:W3CDTF">2014-08-25T19:51:26Z</dcterms:created>
  <dcterms:modified xsi:type="dcterms:W3CDTF">2016-05-02T12:51:39Z</dcterms:modified>
</cp:coreProperties>
</file>